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J:\Financial Planning\Analysts\Gillian\02 Web Redesign\Finance - Information for Staff\"/>
    </mc:Choice>
  </mc:AlternateContent>
  <xr:revisionPtr revIDLastSave="0" documentId="8_{A13D7596-C2D9-4D64-A13A-2BD7A87BA542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Grade 1 to 5 URPS" sheetId="1" state="hidden" r:id="rId1"/>
    <sheet name="Grade 6 and above USS" sheetId="2" state="hidden" r:id="rId2"/>
    <sheet name="Calculator" sheetId="4" r:id="rId3"/>
    <sheet name="Combined scales" sheetId="3" state="hidden" r:id="rId4"/>
    <sheet name="Inflation" sheetId="5" state="hidden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6" i="2" l="1"/>
  <c r="H86" i="2" s="1"/>
  <c r="F85" i="2"/>
  <c r="H85" i="2" s="1"/>
  <c r="F84" i="2"/>
  <c r="H84" i="2" s="1"/>
  <c r="F83" i="2"/>
  <c r="H83" i="2" s="1"/>
  <c r="F82" i="2"/>
  <c r="H82" i="2" s="1"/>
  <c r="F81" i="2"/>
  <c r="H81" i="2" s="1"/>
  <c r="F80" i="2"/>
  <c r="H80" i="2" s="1"/>
  <c r="F79" i="2"/>
  <c r="H79" i="2" s="1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8" i="2"/>
  <c r="H68" i="2" s="1"/>
  <c r="F67" i="2"/>
  <c r="H67" i="2" s="1"/>
  <c r="F66" i="2"/>
  <c r="H66" i="2" s="1"/>
  <c r="F65" i="2"/>
  <c r="H65" i="2" s="1"/>
  <c r="F64" i="2"/>
  <c r="H64" i="2" s="1"/>
  <c r="F63" i="2"/>
  <c r="H63" i="2" s="1"/>
  <c r="F62" i="2"/>
  <c r="H62" i="2" s="1"/>
  <c r="F61" i="2"/>
  <c r="H61" i="2" s="1"/>
  <c r="F60" i="2"/>
  <c r="H60" i="2" s="1"/>
  <c r="F59" i="2"/>
  <c r="H59" i="2" s="1"/>
  <c r="F58" i="2"/>
  <c r="H58" i="2" s="1"/>
  <c r="F57" i="2"/>
  <c r="H57" i="2" s="1"/>
  <c r="F56" i="2"/>
  <c r="H56" i="2" s="1"/>
  <c r="F55" i="2"/>
  <c r="H55" i="2" s="1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H15" i="4"/>
  <c r="H16" i="4"/>
  <c r="H17" i="4"/>
  <c r="H18" i="4"/>
  <c r="H19" i="4"/>
  <c r="H20" i="4"/>
  <c r="H21" i="4"/>
  <c r="H22" i="4"/>
  <c r="H23" i="4"/>
  <c r="H24" i="4"/>
  <c r="H14" i="4"/>
  <c r="B3" i="5"/>
  <c r="B4" i="5" s="1"/>
  <c r="B5" i="5" s="1"/>
  <c r="B6" i="5" s="1"/>
  <c r="B7" i="5" s="1"/>
  <c r="B8" i="5" s="1"/>
  <c r="B9" i="5" s="1"/>
  <c r="B10" i="5" s="1"/>
  <c r="B2" i="5"/>
  <c r="A15" i="4" l="1"/>
  <c r="C15" i="4" s="1"/>
  <c r="B15" i="4"/>
  <c r="B16" i="4" s="1"/>
  <c r="A4" i="3"/>
  <c r="C4" i="3" s="1"/>
  <c r="B4" i="3"/>
  <c r="B5" i="3" s="1"/>
  <c r="A6" i="3"/>
  <c r="C6" i="3" s="1"/>
  <c r="B6" i="3"/>
  <c r="A8" i="3"/>
  <c r="A11" i="3" s="1"/>
  <c r="B8" i="3"/>
  <c r="B11" i="3" s="1"/>
  <c r="A10" i="3"/>
  <c r="C10" i="3" s="1"/>
  <c r="B10" i="3"/>
  <c r="B12" i="3"/>
  <c r="A14" i="3"/>
  <c r="A17" i="3" s="1"/>
  <c r="B14" i="3"/>
  <c r="B17" i="3" s="1"/>
  <c r="A16" i="3"/>
  <c r="C16" i="3" s="1"/>
  <c r="B16" i="3"/>
  <c r="A19" i="3"/>
  <c r="C19" i="3" s="1"/>
  <c r="B19" i="3"/>
  <c r="A22" i="3"/>
  <c r="A24" i="3" s="1"/>
  <c r="B22" i="3"/>
  <c r="B28" i="3" s="1"/>
  <c r="C22" i="3"/>
  <c r="A23" i="3"/>
  <c r="A25" i="3"/>
  <c r="C25" i="3" s="1"/>
  <c r="B25" i="3"/>
  <c r="A26" i="3"/>
  <c r="A28" i="3"/>
  <c r="C28" i="3" s="1"/>
  <c r="A29" i="3"/>
  <c r="A30" i="3"/>
  <c r="A31" i="3"/>
  <c r="A33" i="3"/>
  <c r="C33" i="3" s="1"/>
  <c r="B33" i="3"/>
  <c r="A35" i="3"/>
  <c r="A38" i="3" s="1"/>
  <c r="B35" i="3"/>
  <c r="B38" i="3" s="1"/>
  <c r="A37" i="3"/>
  <c r="C37" i="3" s="1"/>
  <c r="B37" i="3"/>
  <c r="B39" i="3"/>
  <c r="A40" i="3"/>
  <c r="C40" i="3" s="1"/>
  <c r="B40" i="3"/>
  <c r="A42" i="3"/>
  <c r="C42" i="3" s="1"/>
  <c r="B42" i="3"/>
  <c r="A43" i="3"/>
  <c r="C43" i="3" s="1"/>
  <c r="B43" i="3"/>
  <c r="A45" i="3"/>
  <c r="C45" i="3" s="1"/>
  <c r="B45" i="3"/>
  <c r="H128" i="3"/>
  <c r="I128" i="3" s="1"/>
  <c r="H130" i="3"/>
  <c r="J130" i="3" s="1"/>
  <c r="H129" i="3"/>
  <c r="I129" i="3" s="1"/>
  <c r="A128" i="3"/>
  <c r="L25" i="4"/>
  <c r="D15" i="4"/>
  <c r="F15" i="4" s="1"/>
  <c r="D14" i="4"/>
  <c r="F14" i="4" s="1"/>
  <c r="C14" i="4"/>
  <c r="M96" i="3" l="1"/>
  <c r="Q65" i="3"/>
  <c r="Q69" i="3"/>
  <c r="V118" i="3"/>
  <c r="V116" i="3"/>
  <c r="Q5" i="3"/>
  <c r="M26" i="3"/>
  <c r="V78" i="3"/>
  <c r="V89" i="3"/>
  <c r="M106" i="3"/>
  <c r="O106" i="3" s="1"/>
  <c r="Q124" i="3"/>
  <c r="Q15" i="3"/>
  <c r="V60" i="3"/>
  <c r="Q71" i="3"/>
  <c r="S71" i="3" s="1"/>
  <c r="V90" i="3"/>
  <c r="Q107" i="3"/>
  <c r="V111" i="3"/>
  <c r="M8" i="3"/>
  <c r="Q43" i="3"/>
  <c r="V54" i="3"/>
  <c r="Q72" i="3"/>
  <c r="M91" i="3"/>
  <c r="Q94" i="3"/>
  <c r="M40" i="3"/>
  <c r="M52" i="3"/>
  <c r="Q120" i="3"/>
  <c r="C38" i="3"/>
  <c r="C11" i="3"/>
  <c r="C23" i="3"/>
  <c r="C17" i="3"/>
  <c r="B44" i="3"/>
  <c r="A39" i="3"/>
  <c r="C39" i="3" s="1"/>
  <c r="B36" i="3"/>
  <c r="B27" i="3"/>
  <c r="B18" i="3"/>
  <c r="A12" i="3"/>
  <c r="C12" i="3" s="1"/>
  <c r="B9" i="3"/>
  <c r="B30" i="3"/>
  <c r="C30" i="3" s="1"/>
  <c r="A44" i="3"/>
  <c r="C44" i="3" s="1"/>
  <c r="B41" i="3"/>
  <c r="A36" i="3"/>
  <c r="C36" i="3" s="1"/>
  <c r="B32" i="3"/>
  <c r="A27" i="3"/>
  <c r="C27" i="3" s="1"/>
  <c r="B24" i="3"/>
  <c r="C24" i="3" s="1"/>
  <c r="A18" i="3"/>
  <c r="C18" i="3" s="1"/>
  <c r="B15" i="3"/>
  <c r="A9" i="3"/>
  <c r="A41" i="3"/>
  <c r="C41" i="3" s="1"/>
  <c r="C35" i="3"/>
  <c r="A32" i="3"/>
  <c r="C32" i="3" s="1"/>
  <c r="B29" i="3"/>
  <c r="C29" i="3" s="1"/>
  <c r="B20" i="3"/>
  <c r="A15" i="3"/>
  <c r="C8" i="3"/>
  <c r="A5" i="3"/>
  <c r="C5" i="3" s="1"/>
  <c r="B26" i="3"/>
  <c r="C26" i="3" s="1"/>
  <c r="A20" i="3"/>
  <c r="C14" i="3"/>
  <c r="B31" i="3"/>
  <c r="C31" i="3" s="1"/>
  <c r="B23" i="3"/>
  <c r="I130" i="3"/>
  <c r="K130" i="3" s="1"/>
  <c r="J129" i="3"/>
  <c r="K129" i="3" s="1"/>
  <c r="J128" i="3"/>
  <c r="K128" i="3" s="1"/>
  <c r="D16" i="4"/>
  <c r="F16" i="4" s="1"/>
  <c r="Q81" i="3"/>
  <c r="Q86" i="3"/>
  <c r="Q112" i="3"/>
  <c r="M55" i="3"/>
  <c r="V97" i="3"/>
  <c r="V83" i="3"/>
  <c r="V117" i="3"/>
  <c r="Q35" i="3"/>
  <c r="V92" i="3"/>
  <c r="V125" i="3"/>
  <c r="E14" i="4"/>
  <c r="G14" i="4" s="1"/>
  <c r="E15" i="4"/>
  <c r="G15" i="4" s="1"/>
  <c r="B17" i="4"/>
  <c r="B18" i="4" s="1"/>
  <c r="B68" i="3"/>
  <c r="B126" i="3"/>
  <c r="B120" i="3"/>
  <c r="B122" i="3" s="1"/>
  <c r="B114" i="3"/>
  <c r="B101" i="3"/>
  <c r="B108" i="3" s="1"/>
  <c r="B93" i="3"/>
  <c r="B110" i="3"/>
  <c r="B113" i="3" s="1"/>
  <c r="A110" i="3"/>
  <c r="A115" i="3" s="1"/>
  <c r="B85" i="3"/>
  <c r="B90" i="3" s="1"/>
  <c r="A85" i="3"/>
  <c r="B75" i="3"/>
  <c r="B82" i="3" s="1"/>
  <c r="A75" i="3"/>
  <c r="B62" i="3"/>
  <c r="B73" i="3" s="1"/>
  <c r="A62" i="3"/>
  <c r="B47" i="3"/>
  <c r="B58" i="3" s="1"/>
  <c r="A47" i="3"/>
  <c r="A50" i="3" s="1"/>
  <c r="V126" i="3"/>
  <c r="R126" i="3"/>
  <c r="Q126" i="3"/>
  <c r="N126" i="3"/>
  <c r="M126" i="3"/>
  <c r="R125" i="3"/>
  <c r="Q125" i="3"/>
  <c r="N125" i="3"/>
  <c r="R124" i="3"/>
  <c r="N124" i="3"/>
  <c r="V123" i="3"/>
  <c r="R123" i="3"/>
  <c r="Q123" i="3"/>
  <c r="N123" i="3"/>
  <c r="M123" i="3"/>
  <c r="V122" i="3"/>
  <c r="R122" i="3"/>
  <c r="Q122" i="3"/>
  <c r="N122" i="3"/>
  <c r="M122" i="3"/>
  <c r="O122" i="3" s="1"/>
  <c r="V121" i="3"/>
  <c r="R121" i="3"/>
  <c r="Q121" i="3"/>
  <c r="N121" i="3"/>
  <c r="M121" i="3"/>
  <c r="R120" i="3"/>
  <c r="N120" i="3"/>
  <c r="V119" i="3"/>
  <c r="R119" i="3"/>
  <c r="Q119" i="3"/>
  <c r="N119" i="3"/>
  <c r="M119" i="3"/>
  <c r="R118" i="3"/>
  <c r="Q118" i="3"/>
  <c r="N118" i="3"/>
  <c r="M118" i="3"/>
  <c r="R117" i="3"/>
  <c r="Q117" i="3"/>
  <c r="N117" i="3"/>
  <c r="R116" i="3"/>
  <c r="Q116" i="3"/>
  <c r="N116" i="3"/>
  <c r="M116" i="3"/>
  <c r="V115" i="3"/>
  <c r="R115" i="3"/>
  <c r="Q115" i="3"/>
  <c r="N115" i="3"/>
  <c r="M115" i="3"/>
  <c r="V114" i="3"/>
  <c r="R114" i="3"/>
  <c r="Q114" i="3"/>
  <c r="S114" i="3" s="1"/>
  <c r="N114" i="3"/>
  <c r="M114" i="3"/>
  <c r="V113" i="3"/>
  <c r="R113" i="3"/>
  <c r="Q113" i="3"/>
  <c r="N113" i="3"/>
  <c r="M113" i="3"/>
  <c r="V112" i="3"/>
  <c r="R112" i="3"/>
  <c r="N112" i="3"/>
  <c r="M112" i="3"/>
  <c r="R111" i="3"/>
  <c r="Q111" i="3"/>
  <c r="N111" i="3"/>
  <c r="M111" i="3"/>
  <c r="V110" i="3"/>
  <c r="R110" i="3"/>
  <c r="Q110" i="3"/>
  <c r="N110" i="3"/>
  <c r="M110" i="3"/>
  <c r="V108" i="3"/>
  <c r="R108" i="3"/>
  <c r="Q108" i="3"/>
  <c r="N108" i="3"/>
  <c r="M108" i="3"/>
  <c r="R107" i="3"/>
  <c r="N107" i="3"/>
  <c r="V106" i="3"/>
  <c r="R106" i="3"/>
  <c r="N106" i="3"/>
  <c r="V105" i="3"/>
  <c r="R105" i="3"/>
  <c r="Q105" i="3"/>
  <c r="N105" i="3"/>
  <c r="M105" i="3"/>
  <c r="V104" i="3"/>
  <c r="R104" i="3"/>
  <c r="Q104" i="3"/>
  <c r="S104" i="3" s="1"/>
  <c r="N104" i="3"/>
  <c r="M104" i="3"/>
  <c r="V103" i="3"/>
  <c r="R103" i="3"/>
  <c r="Q103" i="3"/>
  <c r="S103" i="3" s="1"/>
  <c r="N103" i="3"/>
  <c r="M103" i="3"/>
  <c r="V102" i="3"/>
  <c r="R102" i="3"/>
  <c r="Q102" i="3"/>
  <c r="N102" i="3"/>
  <c r="M102" i="3"/>
  <c r="V101" i="3"/>
  <c r="R101" i="3"/>
  <c r="Q101" i="3"/>
  <c r="N101" i="3"/>
  <c r="M101" i="3"/>
  <c r="V100" i="3"/>
  <c r="R100" i="3"/>
  <c r="Q100" i="3"/>
  <c r="N100" i="3"/>
  <c r="M100" i="3"/>
  <c r="V99" i="3"/>
  <c r="R99" i="3"/>
  <c r="Q99" i="3"/>
  <c r="N99" i="3"/>
  <c r="M99" i="3"/>
  <c r="V98" i="3"/>
  <c r="R98" i="3"/>
  <c r="Q98" i="3"/>
  <c r="N98" i="3"/>
  <c r="M98" i="3"/>
  <c r="R97" i="3"/>
  <c r="Q97" i="3"/>
  <c r="N97" i="3"/>
  <c r="M97" i="3"/>
  <c r="V96" i="3"/>
  <c r="R96" i="3"/>
  <c r="Q96" i="3"/>
  <c r="N96" i="3"/>
  <c r="V95" i="3"/>
  <c r="R95" i="3"/>
  <c r="Q95" i="3"/>
  <c r="S95" i="3" s="1"/>
  <c r="N95" i="3"/>
  <c r="M95" i="3"/>
  <c r="V94" i="3"/>
  <c r="R94" i="3"/>
  <c r="N94" i="3"/>
  <c r="M94" i="3"/>
  <c r="V93" i="3"/>
  <c r="R93" i="3"/>
  <c r="Q93" i="3"/>
  <c r="N93" i="3"/>
  <c r="M93" i="3"/>
  <c r="R92" i="3"/>
  <c r="Q92" i="3"/>
  <c r="N92" i="3"/>
  <c r="R91" i="3"/>
  <c r="N91" i="3"/>
  <c r="R90" i="3"/>
  <c r="N90" i="3"/>
  <c r="M90" i="3"/>
  <c r="R89" i="3"/>
  <c r="N89" i="3"/>
  <c r="V88" i="3"/>
  <c r="R88" i="3"/>
  <c r="Q88" i="3"/>
  <c r="N88" i="3"/>
  <c r="M88" i="3"/>
  <c r="V87" i="3"/>
  <c r="R87" i="3"/>
  <c r="Q87" i="3"/>
  <c r="S87" i="3" s="1"/>
  <c r="N87" i="3"/>
  <c r="M87" i="3"/>
  <c r="V86" i="3"/>
  <c r="R86" i="3"/>
  <c r="N86" i="3"/>
  <c r="M86" i="3"/>
  <c r="V85" i="3"/>
  <c r="R85" i="3"/>
  <c r="Q85" i="3"/>
  <c r="N85" i="3"/>
  <c r="M85" i="3"/>
  <c r="R83" i="3"/>
  <c r="Q83" i="3"/>
  <c r="N83" i="3"/>
  <c r="V82" i="3"/>
  <c r="R82" i="3"/>
  <c r="Q82" i="3"/>
  <c r="N82" i="3"/>
  <c r="M82" i="3"/>
  <c r="V81" i="3"/>
  <c r="R81" i="3"/>
  <c r="N81" i="3"/>
  <c r="M81" i="3"/>
  <c r="V80" i="3"/>
  <c r="R80" i="3"/>
  <c r="Q80" i="3"/>
  <c r="N80" i="3"/>
  <c r="M80" i="3"/>
  <c r="O80" i="3" s="1"/>
  <c r="V79" i="3"/>
  <c r="R79" i="3"/>
  <c r="Q79" i="3"/>
  <c r="N79" i="3"/>
  <c r="M79" i="3"/>
  <c r="O79" i="3" s="1"/>
  <c r="R78" i="3"/>
  <c r="N78" i="3"/>
  <c r="V77" i="3"/>
  <c r="R77" i="3"/>
  <c r="Q77" i="3"/>
  <c r="N77" i="3"/>
  <c r="M77" i="3"/>
  <c r="V76" i="3"/>
  <c r="R76" i="3"/>
  <c r="Q76" i="3"/>
  <c r="N76" i="3"/>
  <c r="M76" i="3"/>
  <c r="V75" i="3"/>
  <c r="R75" i="3"/>
  <c r="Q75" i="3"/>
  <c r="N75" i="3"/>
  <c r="M75" i="3"/>
  <c r="V73" i="3"/>
  <c r="R73" i="3"/>
  <c r="Q73" i="3"/>
  <c r="N73" i="3"/>
  <c r="M73" i="3"/>
  <c r="R72" i="3"/>
  <c r="N72" i="3"/>
  <c r="R71" i="3"/>
  <c r="N71" i="3"/>
  <c r="V70" i="3"/>
  <c r="R70" i="3"/>
  <c r="Q70" i="3"/>
  <c r="N70" i="3"/>
  <c r="M70" i="3"/>
  <c r="R69" i="3"/>
  <c r="N69" i="3"/>
  <c r="V68" i="3"/>
  <c r="R68" i="3"/>
  <c r="Q68" i="3"/>
  <c r="N68" i="3"/>
  <c r="M68" i="3"/>
  <c r="V67" i="3"/>
  <c r="R67" i="3"/>
  <c r="Q67" i="3"/>
  <c r="N67" i="3"/>
  <c r="M67" i="3"/>
  <c r="V66" i="3"/>
  <c r="R66" i="3"/>
  <c r="Q66" i="3"/>
  <c r="N66" i="3"/>
  <c r="M66" i="3"/>
  <c r="R65" i="3"/>
  <c r="N65" i="3"/>
  <c r="V64" i="3"/>
  <c r="R64" i="3"/>
  <c r="Q64" i="3"/>
  <c r="N64" i="3"/>
  <c r="M64" i="3"/>
  <c r="V63" i="3"/>
  <c r="R63" i="3"/>
  <c r="Q63" i="3"/>
  <c r="S63" i="3" s="1"/>
  <c r="N63" i="3"/>
  <c r="M63" i="3"/>
  <c r="V62" i="3"/>
  <c r="R62" i="3"/>
  <c r="Q62" i="3"/>
  <c r="N62" i="3"/>
  <c r="M62" i="3"/>
  <c r="O62" i="3" s="1"/>
  <c r="R60" i="3"/>
  <c r="N60" i="3"/>
  <c r="V59" i="3"/>
  <c r="R59" i="3"/>
  <c r="Q59" i="3"/>
  <c r="N59" i="3"/>
  <c r="M59" i="3"/>
  <c r="V58" i="3"/>
  <c r="R58" i="3"/>
  <c r="Q58" i="3"/>
  <c r="N58" i="3"/>
  <c r="M58" i="3"/>
  <c r="V57" i="3"/>
  <c r="R57" i="3"/>
  <c r="Q57" i="3"/>
  <c r="N57" i="3"/>
  <c r="M57" i="3"/>
  <c r="V56" i="3"/>
  <c r="R56" i="3"/>
  <c r="Q56" i="3"/>
  <c r="N56" i="3"/>
  <c r="M56" i="3"/>
  <c r="V55" i="3"/>
  <c r="R55" i="3"/>
  <c r="Q55" i="3"/>
  <c r="N55" i="3"/>
  <c r="R54" i="3"/>
  <c r="Q54" i="3"/>
  <c r="N54" i="3"/>
  <c r="V53" i="3"/>
  <c r="R53" i="3"/>
  <c r="Q53" i="3"/>
  <c r="N53" i="3"/>
  <c r="M53" i="3"/>
  <c r="O53" i="3" s="1"/>
  <c r="V52" i="3"/>
  <c r="R52" i="3"/>
  <c r="N52" i="3"/>
  <c r="V51" i="3"/>
  <c r="R51" i="3"/>
  <c r="Q51" i="3"/>
  <c r="N51" i="3"/>
  <c r="M51" i="3"/>
  <c r="V50" i="3"/>
  <c r="R50" i="3"/>
  <c r="Q50" i="3"/>
  <c r="N50" i="3"/>
  <c r="M50" i="3"/>
  <c r="V49" i="3"/>
  <c r="R49" i="3"/>
  <c r="Q49" i="3"/>
  <c r="N49" i="3"/>
  <c r="M49" i="3"/>
  <c r="V48" i="3"/>
  <c r="R48" i="3"/>
  <c r="Q48" i="3"/>
  <c r="N48" i="3"/>
  <c r="M48" i="3"/>
  <c r="V47" i="3"/>
  <c r="R47" i="3"/>
  <c r="Q47" i="3"/>
  <c r="N47" i="3"/>
  <c r="M47" i="3"/>
  <c r="V45" i="3"/>
  <c r="R45" i="3"/>
  <c r="Q45" i="3"/>
  <c r="N45" i="3"/>
  <c r="M45" i="3"/>
  <c r="V44" i="3"/>
  <c r="R44" i="3"/>
  <c r="Q44" i="3"/>
  <c r="N44" i="3"/>
  <c r="M44" i="3"/>
  <c r="V43" i="3"/>
  <c r="R43" i="3"/>
  <c r="N43" i="3"/>
  <c r="V42" i="3"/>
  <c r="R42" i="3"/>
  <c r="Q42" i="3"/>
  <c r="N42" i="3"/>
  <c r="M42" i="3"/>
  <c r="V41" i="3"/>
  <c r="R41" i="3"/>
  <c r="Q41" i="3"/>
  <c r="N41" i="3"/>
  <c r="M41" i="3"/>
  <c r="R40" i="3"/>
  <c r="Q40" i="3"/>
  <c r="N40" i="3"/>
  <c r="V39" i="3"/>
  <c r="R39" i="3"/>
  <c r="Q39" i="3"/>
  <c r="N39" i="3"/>
  <c r="M39" i="3"/>
  <c r="V38" i="3"/>
  <c r="R38" i="3"/>
  <c r="Q38" i="3"/>
  <c r="N38" i="3"/>
  <c r="M38" i="3"/>
  <c r="V37" i="3"/>
  <c r="R37" i="3"/>
  <c r="Q37" i="3"/>
  <c r="S37" i="3" s="1"/>
  <c r="N37" i="3"/>
  <c r="M37" i="3"/>
  <c r="V36" i="3"/>
  <c r="R36" i="3"/>
  <c r="Q36" i="3"/>
  <c r="N36" i="3"/>
  <c r="M36" i="3"/>
  <c r="O36" i="3" s="1"/>
  <c r="V35" i="3"/>
  <c r="R35" i="3"/>
  <c r="N35" i="3"/>
  <c r="M35" i="3"/>
  <c r="V33" i="3"/>
  <c r="R33" i="3"/>
  <c r="Q33" i="3"/>
  <c r="N33" i="3"/>
  <c r="M33" i="3"/>
  <c r="V32" i="3"/>
  <c r="R32" i="3"/>
  <c r="Q32" i="3"/>
  <c r="N32" i="3"/>
  <c r="M32" i="3"/>
  <c r="V31" i="3"/>
  <c r="R31" i="3"/>
  <c r="Q31" i="3"/>
  <c r="N31" i="3"/>
  <c r="M31" i="3"/>
  <c r="V30" i="3"/>
  <c r="R30" i="3"/>
  <c r="Q30" i="3"/>
  <c r="N30" i="3"/>
  <c r="M30" i="3"/>
  <c r="V29" i="3"/>
  <c r="R29" i="3"/>
  <c r="Q29" i="3"/>
  <c r="N29" i="3"/>
  <c r="M29" i="3"/>
  <c r="V28" i="3"/>
  <c r="R28" i="3"/>
  <c r="Q28" i="3"/>
  <c r="S28" i="3" s="1"/>
  <c r="N28" i="3"/>
  <c r="M28" i="3"/>
  <c r="V27" i="3"/>
  <c r="R27" i="3"/>
  <c r="Q27" i="3"/>
  <c r="N27" i="3"/>
  <c r="M27" i="3"/>
  <c r="O27" i="3" s="1"/>
  <c r="V26" i="3"/>
  <c r="R26" i="3"/>
  <c r="N26" i="3"/>
  <c r="V25" i="3"/>
  <c r="R25" i="3"/>
  <c r="Q25" i="3"/>
  <c r="N25" i="3"/>
  <c r="M25" i="3"/>
  <c r="V24" i="3"/>
  <c r="R24" i="3"/>
  <c r="Q24" i="3"/>
  <c r="N24" i="3"/>
  <c r="M24" i="3"/>
  <c r="V23" i="3"/>
  <c r="R23" i="3"/>
  <c r="Q23" i="3"/>
  <c r="N23" i="3"/>
  <c r="M23" i="3"/>
  <c r="V22" i="3"/>
  <c r="R22" i="3"/>
  <c r="Q22" i="3"/>
  <c r="N22" i="3"/>
  <c r="M22" i="3"/>
  <c r="V20" i="3"/>
  <c r="R20" i="3"/>
  <c r="Q20" i="3"/>
  <c r="N20" i="3"/>
  <c r="M20" i="3"/>
  <c r="V19" i="3"/>
  <c r="R19" i="3"/>
  <c r="Q19" i="3"/>
  <c r="N19" i="3"/>
  <c r="M19" i="3"/>
  <c r="V18" i="3"/>
  <c r="R18" i="3"/>
  <c r="Q18" i="3"/>
  <c r="N18" i="3"/>
  <c r="M18" i="3"/>
  <c r="V17" i="3"/>
  <c r="R17" i="3"/>
  <c r="Q17" i="3"/>
  <c r="N17" i="3"/>
  <c r="M17" i="3"/>
  <c r="V16" i="3"/>
  <c r="R16" i="3"/>
  <c r="Q16" i="3"/>
  <c r="N16" i="3"/>
  <c r="M16" i="3"/>
  <c r="V15" i="3"/>
  <c r="R15" i="3"/>
  <c r="N15" i="3"/>
  <c r="M15" i="3"/>
  <c r="V14" i="3"/>
  <c r="R14" i="3"/>
  <c r="Q14" i="3"/>
  <c r="N14" i="3"/>
  <c r="M14" i="3"/>
  <c r="V12" i="3"/>
  <c r="R12" i="3"/>
  <c r="Q12" i="3"/>
  <c r="N12" i="3"/>
  <c r="M12" i="3"/>
  <c r="V11" i="3"/>
  <c r="R11" i="3"/>
  <c r="Q11" i="3"/>
  <c r="N11" i="3"/>
  <c r="M11" i="3"/>
  <c r="V10" i="3"/>
  <c r="R10" i="3"/>
  <c r="Q10" i="3"/>
  <c r="N10" i="3"/>
  <c r="M10" i="3"/>
  <c r="V9" i="3"/>
  <c r="R9" i="3"/>
  <c r="Q9" i="3"/>
  <c r="N9" i="3"/>
  <c r="M9" i="3"/>
  <c r="V8" i="3"/>
  <c r="R8" i="3"/>
  <c r="Q8" i="3"/>
  <c r="N8" i="3"/>
  <c r="V6" i="3"/>
  <c r="R6" i="3"/>
  <c r="Q6" i="3"/>
  <c r="N6" i="3"/>
  <c r="M6" i="3"/>
  <c r="V5" i="3"/>
  <c r="R5" i="3"/>
  <c r="N5" i="3"/>
  <c r="V4" i="3"/>
  <c r="R4" i="3"/>
  <c r="Q4" i="3"/>
  <c r="N4" i="3"/>
  <c r="M4" i="3"/>
  <c r="S86" i="2"/>
  <c r="O86" i="2"/>
  <c r="N86" i="2"/>
  <c r="K86" i="2"/>
  <c r="J86" i="2"/>
  <c r="S85" i="2"/>
  <c r="O85" i="2"/>
  <c r="N85" i="2"/>
  <c r="K85" i="2"/>
  <c r="J85" i="2"/>
  <c r="S84" i="2"/>
  <c r="O84" i="2"/>
  <c r="N84" i="2"/>
  <c r="K84" i="2"/>
  <c r="J84" i="2"/>
  <c r="S83" i="2"/>
  <c r="O83" i="2"/>
  <c r="N83" i="2"/>
  <c r="K83" i="2"/>
  <c r="J83" i="2"/>
  <c r="S82" i="2"/>
  <c r="O82" i="2"/>
  <c r="N82" i="2"/>
  <c r="K82" i="2"/>
  <c r="J82" i="2"/>
  <c r="S81" i="2"/>
  <c r="O81" i="2"/>
  <c r="N81" i="2"/>
  <c r="K81" i="2"/>
  <c r="J81" i="2"/>
  <c r="S80" i="2"/>
  <c r="O80" i="2"/>
  <c r="N80" i="2"/>
  <c r="K80" i="2"/>
  <c r="J80" i="2"/>
  <c r="S79" i="2"/>
  <c r="O79" i="2"/>
  <c r="N79" i="2"/>
  <c r="K79" i="2"/>
  <c r="J79" i="2"/>
  <c r="S78" i="2"/>
  <c r="O78" i="2"/>
  <c r="N78" i="2"/>
  <c r="K78" i="2"/>
  <c r="J78" i="2"/>
  <c r="S77" i="2"/>
  <c r="O77" i="2"/>
  <c r="N77" i="2"/>
  <c r="K77" i="2"/>
  <c r="J77" i="2"/>
  <c r="S76" i="2"/>
  <c r="O76" i="2"/>
  <c r="N76" i="2"/>
  <c r="K76" i="2"/>
  <c r="J76" i="2"/>
  <c r="S75" i="2"/>
  <c r="O75" i="2"/>
  <c r="N75" i="2"/>
  <c r="K75" i="2"/>
  <c r="J75" i="2"/>
  <c r="L75" i="2" s="1"/>
  <c r="S74" i="2"/>
  <c r="O74" i="2"/>
  <c r="N74" i="2"/>
  <c r="K74" i="2"/>
  <c r="J74" i="2"/>
  <c r="S73" i="2"/>
  <c r="O73" i="2"/>
  <c r="N73" i="2"/>
  <c r="P73" i="2" s="1"/>
  <c r="K73" i="2"/>
  <c r="J73" i="2"/>
  <c r="S72" i="2"/>
  <c r="O72" i="2"/>
  <c r="N72" i="2"/>
  <c r="K72" i="2"/>
  <c r="J72" i="2"/>
  <c r="S71" i="2"/>
  <c r="O71" i="2"/>
  <c r="N71" i="2"/>
  <c r="K71" i="2"/>
  <c r="J71" i="2"/>
  <c r="S70" i="2"/>
  <c r="O70" i="2"/>
  <c r="N70" i="2"/>
  <c r="P70" i="2" s="1"/>
  <c r="K70" i="2"/>
  <c r="J70" i="2"/>
  <c r="S68" i="2"/>
  <c r="O68" i="2"/>
  <c r="N68" i="2"/>
  <c r="K68" i="2"/>
  <c r="J68" i="2"/>
  <c r="S67" i="2"/>
  <c r="O67" i="2"/>
  <c r="N67" i="2"/>
  <c r="K67" i="2"/>
  <c r="J67" i="2"/>
  <c r="S66" i="2"/>
  <c r="O66" i="2"/>
  <c r="N66" i="2"/>
  <c r="K66" i="2"/>
  <c r="J66" i="2"/>
  <c r="S65" i="2"/>
  <c r="O65" i="2"/>
  <c r="N65" i="2"/>
  <c r="K65" i="2"/>
  <c r="J65" i="2"/>
  <c r="S64" i="2"/>
  <c r="O64" i="2"/>
  <c r="N64" i="2"/>
  <c r="P64" i="2" s="1"/>
  <c r="K64" i="2"/>
  <c r="J64" i="2"/>
  <c r="S63" i="2"/>
  <c r="O63" i="2"/>
  <c r="N63" i="2"/>
  <c r="K63" i="2"/>
  <c r="J63" i="2"/>
  <c r="S62" i="2"/>
  <c r="O62" i="2"/>
  <c r="N62" i="2"/>
  <c r="K62" i="2"/>
  <c r="J62" i="2"/>
  <c r="S61" i="2"/>
  <c r="O61" i="2"/>
  <c r="N61" i="2"/>
  <c r="P61" i="2" s="1"/>
  <c r="K61" i="2"/>
  <c r="J61" i="2"/>
  <c r="S60" i="2"/>
  <c r="O60" i="2"/>
  <c r="N60" i="2"/>
  <c r="K60" i="2"/>
  <c r="J60" i="2"/>
  <c r="S59" i="2"/>
  <c r="O59" i="2"/>
  <c r="N59" i="2"/>
  <c r="K59" i="2"/>
  <c r="J59" i="2"/>
  <c r="S58" i="2"/>
  <c r="O58" i="2"/>
  <c r="N58" i="2"/>
  <c r="K58" i="2"/>
  <c r="J58" i="2"/>
  <c r="L58" i="2" s="1"/>
  <c r="S57" i="2"/>
  <c r="O57" i="2"/>
  <c r="N57" i="2"/>
  <c r="K57" i="2"/>
  <c r="J57" i="2"/>
  <c r="S56" i="2"/>
  <c r="O56" i="2"/>
  <c r="N56" i="2"/>
  <c r="P56" i="2" s="1"/>
  <c r="K56" i="2"/>
  <c r="J56" i="2"/>
  <c r="S55" i="2"/>
  <c r="O55" i="2"/>
  <c r="N55" i="2"/>
  <c r="P55" i="2" s="1"/>
  <c r="K55" i="2"/>
  <c r="J55" i="2"/>
  <c r="S54" i="2"/>
  <c r="O54" i="2"/>
  <c r="N54" i="2"/>
  <c r="K54" i="2"/>
  <c r="J54" i="2"/>
  <c r="S53" i="2"/>
  <c r="O53" i="2"/>
  <c r="N53" i="2"/>
  <c r="K53" i="2"/>
  <c r="J53" i="2"/>
  <c r="S52" i="2"/>
  <c r="O52" i="2"/>
  <c r="N52" i="2"/>
  <c r="K52" i="2"/>
  <c r="J52" i="2"/>
  <c r="S51" i="2"/>
  <c r="O51" i="2"/>
  <c r="N51" i="2"/>
  <c r="K51" i="2"/>
  <c r="J51" i="2"/>
  <c r="S50" i="2"/>
  <c r="O50" i="2"/>
  <c r="N50" i="2"/>
  <c r="K50" i="2"/>
  <c r="J50" i="2"/>
  <c r="L50" i="2" s="1"/>
  <c r="S49" i="2"/>
  <c r="O49" i="2"/>
  <c r="N49" i="2"/>
  <c r="K49" i="2"/>
  <c r="J49" i="2"/>
  <c r="L49" i="2" s="1"/>
  <c r="S48" i="2"/>
  <c r="O48" i="2"/>
  <c r="N48" i="2"/>
  <c r="P48" i="2" s="1"/>
  <c r="K48" i="2"/>
  <c r="J48" i="2"/>
  <c r="S47" i="2"/>
  <c r="O47" i="2"/>
  <c r="N47" i="2"/>
  <c r="K47" i="2"/>
  <c r="J47" i="2"/>
  <c r="S46" i="2"/>
  <c r="O46" i="2"/>
  <c r="N46" i="2"/>
  <c r="K46" i="2"/>
  <c r="J46" i="2"/>
  <c r="S45" i="2"/>
  <c r="O45" i="2"/>
  <c r="N45" i="2"/>
  <c r="K45" i="2"/>
  <c r="J45" i="2"/>
  <c r="S43" i="2"/>
  <c r="O43" i="2"/>
  <c r="N43" i="2"/>
  <c r="K43" i="2"/>
  <c r="J43" i="2"/>
  <c r="S42" i="2"/>
  <c r="O42" i="2"/>
  <c r="N42" i="2"/>
  <c r="K42" i="2"/>
  <c r="J42" i="2"/>
  <c r="S41" i="2"/>
  <c r="O41" i="2"/>
  <c r="N41" i="2"/>
  <c r="K41" i="2"/>
  <c r="J41" i="2"/>
  <c r="L41" i="2" s="1"/>
  <c r="S40" i="2"/>
  <c r="O40" i="2"/>
  <c r="N40" i="2"/>
  <c r="K40" i="2"/>
  <c r="J40" i="2"/>
  <c r="S39" i="2"/>
  <c r="O39" i="2"/>
  <c r="N39" i="2"/>
  <c r="P39" i="2" s="1"/>
  <c r="K39" i="2"/>
  <c r="J39" i="2"/>
  <c r="S38" i="2"/>
  <c r="O38" i="2"/>
  <c r="N38" i="2"/>
  <c r="K38" i="2"/>
  <c r="J38" i="2"/>
  <c r="S37" i="2"/>
  <c r="O37" i="2"/>
  <c r="N37" i="2"/>
  <c r="K37" i="2"/>
  <c r="J37" i="2"/>
  <c r="S36" i="2"/>
  <c r="O36" i="2"/>
  <c r="N36" i="2"/>
  <c r="K36" i="2"/>
  <c r="J36" i="2"/>
  <c r="S35" i="2"/>
  <c r="O35" i="2"/>
  <c r="N35" i="2"/>
  <c r="K35" i="2"/>
  <c r="J35" i="2"/>
  <c r="S33" i="2"/>
  <c r="O33" i="2"/>
  <c r="N33" i="2"/>
  <c r="K33" i="2"/>
  <c r="J33" i="2"/>
  <c r="S32" i="2"/>
  <c r="O32" i="2"/>
  <c r="N32" i="2"/>
  <c r="K32" i="2"/>
  <c r="J32" i="2"/>
  <c r="L32" i="2" s="1"/>
  <c r="S31" i="2"/>
  <c r="O31" i="2"/>
  <c r="N31" i="2"/>
  <c r="P31" i="2" s="1"/>
  <c r="K31" i="2"/>
  <c r="J31" i="2"/>
  <c r="S30" i="2"/>
  <c r="O30" i="2"/>
  <c r="N30" i="2"/>
  <c r="P30" i="2" s="1"/>
  <c r="K30" i="2"/>
  <c r="J30" i="2"/>
  <c r="L30" i="2" s="1"/>
  <c r="S29" i="2"/>
  <c r="O29" i="2"/>
  <c r="N29" i="2"/>
  <c r="K29" i="2"/>
  <c r="J29" i="2"/>
  <c r="S28" i="2"/>
  <c r="O28" i="2"/>
  <c r="N28" i="2"/>
  <c r="K28" i="2"/>
  <c r="J28" i="2"/>
  <c r="S27" i="2"/>
  <c r="O27" i="2"/>
  <c r="N27" i="2"/>
  <c r="K27" i="2"/>
  <c r="J27" i="2"/>
  <c r="S26" i="2"/>
  <c r="O26" i="2"/>
  <c r="N26" i="2"/>
  <c r="K26" i="2"/>
  <c r="J26" i="2"/>
  <c r="S25" i="2"/>
  <c r="O25" i="2"/>
  <c r="N25" i="2"/>
  <c r="K25" i="2"/>
  <c r="J25" i="2"/>
  <c r="S24" i="2"/>
  <c r="O24" i="2"/>
  <c r="N24" i="2"/>
  <c r="K24" i="2"/>
  <c r="J24" i="2"/>
  <c r="L24" i="2" s="1"/>
  <c r="S23" i="2"/>
  <c r="O23" i="2"/>
  <c r="N23" i="2"/>
  <c r="K23" i="2"/>
  <c r="J23" i="2"/>
  <c r="S22" i="2"/>
  <c r="O22" i="2"/>
  <c r="N22" i="2"/>
  <c r="P22" i="2" s="1"/>
  <c r="K22" i="2"/>
  <c r="J22" i="2"/>
  <c r="S20" i="2"/>
  <c r="O20" i="2"/>
  <c r="N20" i="2"/>
  <c r="K20" i="2"/>
  <c r="J20" i="2"/>
  <c r="S19" i="2"/>
  <c r="O19" i="2"/>
  <c r="N19" i="2"/>
  <c r="K19" i="2"/>
  <c r="J19" i="2"/>
  <c r="S18" i="2"/>
  <c r="O18" i="2"/>
  <c r="N18" i="2"/>
  <c r="P18" i="2" s="1"/>
  <c r="K18" i="2"/>
  <c r="J18" i="2"/>
  <c r="S17" i="2"/>
  <c r="O17" i="2"/>
  <c r="N17" i="2"/>
  <c r="K17" i="2"/>
  <c r="J17" i="2"/>
  <c r="S16" i="2"/>
  <c r="O16" i="2"/>
  <c r="N16" i="2"/>
  <c r="K16" i="2"/>
  <c r="J16" i="2"/>
  <c r="S15" i="2"/>
  <c r="O15" i="2"/>
  <c r="N15" i="2"/>
  <c r="K15" i="2"/>
  <c r="J15" i="2"/>
  <c r="L15" i="2" s="1"/>
  <c r="S14" i="2"/>
  <c r="O14" i="2"/>
  <c r="N14" i="2"/>
  <c r="K14" i="2"/>
  <c r="J14" i="2"/>
  <c r="S13" i="2"/>
  <c r="O13" i="2"/>
  <c r="N13" i="2"/>
  <c r="P13" i="2" s="1"/>
  <c r="K13" i="2"/>
  <c r="J13" i="2"/>
  <c r="S12" i="2"/>
  <c r="O12" i="2"/>
  <c r="N12" i="2"/>
  <c r="P12" i="2" s="1"/>
  <c r="K12" i="2"/>
  <c r="J12" i="2"/>
  <c r="S11" i="2"/>
  <c r="O11" i="2"/>
  <c r="N11" i="2"/>
  <c r="K11" i="2"/>
  <c r="J11" i="2"/>
  <c r="S10" i="2"/>
  <c r="O10" i="2"/>
  <c r="N10" i="2"/>
  <c r="K10" i="2"/>
  <c r="J10" i="2"/>
  <c r="S9" i="2"/>
  <c r="O9" i="2"/>
  <c r="N9" i="2"/>
  <c r="K9" i="2"/>
  <c r="J9" i="2"/>
  <c r="S8" i="2"/>
  <c r="O8" i="2"/>
  <c r="N8" i="2"/>
  <c r="K8" i="2"/>
  <c r="J8" i="2"/>
  <c r="S7" i="2"/>
  <c r="O7" i="2"/>
  <c r="N7" i="2"/>
  <c r="K7" i="2"/>
  <c r="J7" i="2"/>
  <c r="L7" i="2" s="1"/>
  <c r="R48" i="1"/>
  <c r="N48" i="1"/>
  <c r="M48" i="1"/>
  <c r="J48" i="1"/>
  <c r="I48" i="1"/>
  <c r="K48" i="1" s="1"/>
  <c r="R47" i="1"/>
  <c r="N47" i="1"/>
  <c r="M47" i="1"/>
  <c r="O47" i="1" s="1"/>
  <c r="J47" i="1"/>
  <c r="I47" i="1"/>
  <c r="R46" i="1"/>
  <c r="N46" i="1"/>
  <c r="M46" i="1"/>
  <c r="O46" i="1" s="1"/>
  <c r="J46" i="1"/>
  <c r="I46" i="1"/>
  <c r="R45" i="1"/>
  <c r="N45" i="1"/>
  <c r="M45" i="1"/>
  <c r="O45" i="1" s="1"/>
  <c r="J45" i="1"/>
  <c r="I45" i="1"/>
  <c r="R44" i="1"/>
  <c r="N44" i="1"/>
  <c r="M44" i="1"/>
  <c r="J44" i="1"/>
  <c r="I44" i="1"/>
  <c r="R43" i="1"/>
  <c r="N43" i="1"/>
  <c r="M43" i="1"/>
  <c r="J43" i="1"/>
  <c r="I43" i="1"/>
  <c r="K43" i="1" s="1"/>
  <c r="R42" i="1"/>
  <c r="N42" i="1"/>
  <c r="M42" i="1"/>
  <c r="J42" i="1"/>
  <c r="I42" i="1"/>
  <c r="R41" i="1"/>
  <c r="N41" i="1"/>
  <c r="M41" i="1"/>
  <c r="J41" i="1"/>
  <c r="I41" i="1"/>
  <c r="R40" i="1"/>
  <c r="N40" i="1"/>
  <c r="M40" i="1"/>
  <c r="J40" i="1"/>
  <c r="I40" i="1"/>
  <c r="K40" i="1" s="1"/>
  <c r="R39" i="1"/>
  <c r="N39" i="1"/>
  <c r="M39" i="1"/>
  <c r="O39" i="1" s="1"/>
  <c r="J39" i="1"/>
  <c r="I39" i="1"/>
  <c r="R38" i="1"/>
  <c r="N38" i="1"/>
  <c r="M38" i="1"/>
  <c r="O38" i="1" s="1"/>
  <c r="J38" i="1"/>
  <c r="I38" i="1"/>
  <c r="R36" i="1"/>
  <c r="N36" i="1"/>
  <c r="M36" i="1"/>
  <c r="O36" i="1" s="1"/>
  <c r="J36" i="1"/>
  <c r="I36" i="1"/>
  <c r="R35" i="1"/>
  <c r="N35" i="1"/>
  <c r="M35" i="1"/>
  <c r="J35" i="1"/>
  <c r="I35" i="1"/>
  <c r="R34" i="1"/>
  <c r="N34" i="1"/>
  <c r="M34" i="1"/>
  <c r="J34" i="1"/>
  <c r="I34" i="1"/>
  <c r="K34" i="1" s="1"/>
  <c r="R33" i="1"/>
  <c r="N33" i="1"/>
  <c r="M33" i="1"/>
  <c r="J33" i="1"/>
  <c r="I33" i="1"/>
  <c r="R32" i="1"/>
  <c r="N32" i="1"/>
  <c r="M32" i="1"/>
  <c r="J32" i="1"/>
  <c r="I32" i="1"/>
  <c r="R31" i="1"/>
  <c r="N31" i="1"/>
  <c r="M31" i="1"/>
  <c r="J31" i="1"/>
  <c r="I31" i="1"/>
  <c r="K31" i="1" s="1"/>
  <c r="R30" i="1"/>
  <c r="N30" i="1"/>
  <c r="M30" i="1"/>
  <c r="O30" i="1" s="1"/>
  <c r="J30" i="1"/>
  <c r="I30" i="1"/>
  <c r="R29" i="1"/>
  <c r="N29" i="1"/>
  <c r="M29" i="1"/>
  <c r="O29" i="1" s="1"/>
  <c r="J29" i="1"/>
  <c r="I29" i="1"/>
  <c r="R28" i="1"/>
  <c r="N28" i="1"/>
  <c r="M28" i="1"/>
  <c r="O28" i="1" s="1"/>
  <c r="J28" i="1"/>
  <c r="I28" i="1"/>
  <c r="R27" i="1"/>
  <c r="N27" i="1"/>
  <c r="M27" i="1"/>
  <c r="J27" i="1"/>
  <c r="I27" i="1"/>
  <c r="R26" i="1"/>
  <c r="N26" i="1"/>
  <c r="M26" i="1"/>
  <c r="J26" i="1"/>
  <c r="I26" i="1"/>
  <c r="K26" i="1" s="1"/>
  <c r="R25" i="1"/>
  <c r="N25" i="1"/>
  <c r="M25" i="1"/>
  <c r="J25" i="1"/>
  <c r="I25" i="1"/>
  <c r="R23" i="1"/>
  <c r="N23" i="1"/>
  <c r="M23" i="1"/>
  <c r="J23" i="1"/>
  <c r="I23" i="1"/>
  <c r="R22" i="1"/>
  <c r="N22" i="1"/>
  <c r="M22" i="1"/>
  <c r="J22" i="1"/>
  <c r="I22" i="1"/>
  <c r="K22" i="1" s="1"/>
  <c r="R21" i="1"/>
  <c r="N21" i="1"/>
  <c r="M21" i="1"/>
  <c r="O21" i="1" s="1"/>
  <c r="J21" i="1"/>
  <c r="I21" i="1"/>
  <c r="R20" i="1"/>
  <c r="N20" i="1"/>
  <c r="M20" i="1"/>
  <c r="O20" i="1" s="1"/>
  <c r="J20" i="1"/>
  <c r="I20" i="1"/>
  <c r="R19" i="1"/>
  <c r="N19" i="1"/>
  <c r="M19" i="1"/>
  <c r="O19" i="1" s="1"/>
  <c r="J19" i="1"/>
  <c r="I19" i="1"/>
  <c r="R18" i="1"/>
  <c r="N18" i="1"/>
  <c r="M18" i="1"/>
  <c r="J18" i="1"/>
  <c r="I18" i="1"/>
  <c r="R17" i="1"/>
  <c r="N17" i="1"/>
  <c r="M17" i="1"/>
  <c r="J17" i="1"/>
  <c r="I17" i="1"/>
  <c r="K17" i="1" s="1"/>
  <c r="R15" i="1"/>
  <c r="N15" i="1"/>
  <c r="M15" i="1"/>
  <c r="J15" i="1"/>
  <c r="I15" i="1"/>
  <c r="R14" i="1"/>
  <c r="N14" i="1"/>
  <c r="M14" i="1"/>
  <c r="J14" i="1"/>
  <c r="I14" i="1"/>
  <c r="R13" i="1"/>
  <c r="N13" i="1"/>
  <c r="M13" i="1"/>
  <c r="J13" i="1"/>
  <c r="I13" i="1"/>
  <c r="K13" i="1" s="1"/>
  <c r="R12" i="1"/>
  <c r="N12" i="1"/>
  <c r="M12" i="1"/>
  <c r="O12" i="1" s="1"/>
  <c r="J12" i="1"/>
  <c r="I12" i="1"/>
  <c r="R11" i="1"/>
  <c r="N11" i="1"/>
  <c r="M11" i="1"/>
  <c r="O11" i="1" s="1"/>
  <c r="J11" i="1"/>
  <c r="I11" i="1"/>
  <c r="R9" i="1"/>
  <c r="N9" i="1"/>
  <c r="M9" i="1"/>
  <c r="O9" i="1" s="1"/>
  <c r="J9" i="1"/>
  <c r="I9" i="1"/>
  <c r="R8" i="1"/>
  <c r="N8" i="1"/>
  <c r="M8" i="1"/>
  <c r="J8" i="1"/>
  <c r="I8" i="1"/>
  <c r="R7" i="1"/>
  <c r="N7" i="1"/>
  <c r="M7" i="1"/>
  <c r="J7" i="1"/>
  <c r="I7" i="1"/>
  <c r="K7" i="1" s="1"/>
  <c r="P25" i="2" l="1"/>
  <c r="L27" i="2"/>
  <c r="P76" i="2"/>
  <c r="P84" i="2"/>
  <c r="L9" i="2"/>
  <c r="L17" i="2"/>
  <c r="L26" i="2"/>
  <c r="L35" i="2"/>
  <c r="L43" i="2"/>
  <c r="L52" i="2"/>
  <c r="L60" i="2"/>
  <c r="L68" i="2"/>
  <c r="L77" i="2"/>
  <c r="L85" i="2"/>
  <c r="L40" i="2"/>
  <c r="P43" i="2"/>
  <c r="L46" i="2"/>
  <c r="P60" i="2"/>
  <c r="L62" i="2"/>
  <c r="P77" i="2"/>
  <c r="L79" i="2"/>
  <c r="L22" i="2"/>
  <c r="L13" i="2"/>
  <c r="P20" i="2"/>
  <c r="P29" i="2"/>
  <c r="P38" i="2"/>
  <c r="P63" i="2"/>
  <c r="P72" i="2"/>
  <c r="P80" i="2"/>
  <c r="N14" i="4"/>
  <c r="M14" i="4"/>
  <c r="K14" i="4"/>
  <c r="M15" i="4"/>
  <c r="N15" i="4"/>
  <c r="K15" i="4"/>
  <c r="Q90" i="3"/>
  <c r="Q26" i="3"/>
  <c r="V107" i="3"/>
  <c r="V65" i="3"/>
  <c r="M69" i="3"/>
  <c r="O69" i="3" s="1"/>
  <c r="V72" i="3"/>
  <c r="Q91" i="3"/>
  <c r="S91" i="3" s="1"/>
  <c r="Q106" i="3"/>
  <c r="S106" i="3" s="1"/>
  <c r="V120" i="3"/>
  <c r="M124" i="3"/>
  <c r="M107" i="3"/>
  <c r="V91" i="3"/>
  <c r="M65" i="3"/>
  <c r="O65" i="3" s="1"/>
  <c r="V69" i="3"/>
  <c r="M72" i="3"/>
  <c r="O72" i="3" s="1"/>
  <c r="M120" i="3"/>
  <c r="O120" i="3" s="1"/>
  <c r="V124" i="3"/>
  <c r="M5" i="3"/>
  <c r="Q52" i="3"/>
  <c r="L39" i="2"/>
  <c r="L8" i="2"/>
  <c r="L16" i="2"/>
  <c r="L25" i="2"/>
  <c r="L42" i="2"/>
  <c r="L51" i="2"/>
  <c r="L59" i="2"/>
  <c r="L67" i="2"/>
  <c r="L76" i="2"/>
  <c r="L84" i="2"/>
  <c r="L56" i="2"/>
  <c r="L73" i="2"/>
  <c r="K15" i="1"/>
  <c r="O22" i="1"/>
  <c r="K25" i="1"/>
  <c r="K33" i="1"/>
  <c r="O40" i="1"/>
  <c r="K42" i="1"/>
  <c r="O48" i="1"/>
  <c r="O13" i="1"/>
  <c r="M60" i="3"/>
  <c r="O60" i="3" s="1"/>
  <c r="M78" i="3"/>
  <c r="Q89" i="3"/>
  <c r="M89" i="3"/>
  <c r="O89" i="3" s="1"/>
  <c r="M43" i="3"/>
  <c r="Q60" i="3"/>
  <c r="M71" i="3"/>
  <c r="O71" i="3" s="1"/>
  <c r="Q78" i="3"/>
  <c r="S78" i="3" s="1"/>
  <c r="V71" i="3"/>
  <c r="V40" i="3"/>
  <c r="M54" i="3"/>
  <c r="O54" i="3" s="1"/>
  <c r="C15" i="3"/>
  <c r="C20" i="3"/>
  <c r="C9" i="3"/>
  <c r="M83" i="3"/>
  <c r="O83" i="3" s="1"/>
  <c r="M92" i="3"/>
  <c r="O92" i="3" s="1"/>
  <c r="M117" i="3"/>
  <c r="O117" i="3" s="1"/>
  <c r="M125" i="3"/>
  <c r="O125" i="3" s="1"/>
  <c r="O121" i="3"/>
  <c r="S43" i="3"/>
  <c r="O14" i="1"/>
  <c r="O32" i="1"/>
  <c r="O41" i="1"/>
  <c r="P7" i="2"/>
  <c r="P41" i="2"/>
  <c r="K9" i="1"/>
  <c r="K19" i="1"/>
  <c r="K28" i="1"/>
  <c r="K36" i="1"/>
  <c r="K45" i="1"/>
  <c r="L14" i="2"/>
  <c r="P15" i="2"/>
  <c r="P27" i="2"/>
  <c r="P33" i="2"/>
  <c r="L36" i="2"/>
  <c r="L57" i="2"/>
  <c r="P58" i="2"/>
  <c r="L65" i="2"/>
  <c r="P78" i="2"/>
  <c r="P86" i="2"/>
  <c r="S12" i="3"/>
  <c r="S22" i="3"/>
  <c r="O24" i="3"/>
  <c r="O44" i="3"/>
  <c r="S48" i="3"/>
  <c r="O50" i="3"/>
  <c r="S56" i="3"/>
  <c r="O58" i="3"/>
  <c r="B88" i="3"/>
  <c r="O23" i="1"/>
  <c r="O104" i="3"/>
  <c r="B91" i="3"/>
  <c r="K35" i="1"/>
  <c r="P8" i="2"/>
  <c r="L10" i="2"/>
  <c r="P14" i="2"/>
  <c r="L23" i="2"/>
  <c r="P24" i="2"/>
  <c r="P36" i="2"/>
  <c r="P42" i="2"/>
  <c r="P46" i="2"/>
  <c r="L48" i="2"/>
  <c r="P51" i="2"/>
  <c r="L74" i="2"/>
  <c r="P75" i="2"/>
  <c r="L82" i="2"/>
  <c r="S18" i="3"/>
  <c r="S32" i="3"/>
  <c r="S41" i="3"/>
  <c r="S67" i="3"/>
  <c r="S76" i="3"/>
  <c r="S82" i="3"/>
  <c r="O85" i="3"/>
  <c r="O93" i="3"/>
  <c r="S124" i="3"/>
  <c r="O126" i="3"/>
  <c r="B105" i="3"/>
  <c r="B106" i="3"/>
  <c r="K11" i="1"/>
  <c r="K20" i="1"/>
  <c r="K29" i="1"/>
  <c r="K38" i="1"/>
  <c r="K46" i="1"/>
  <c r="P10" i="2"/>
  <c r="P16" i="2"/>
  <c r="P23" i="2"/>
  <c r="L31" i="2"/>
  <c r="P32" i="2"/>
  <c r="P45" i="2"/>
  <c r="P53" i="2"/>
  <c r="P59" i="2"/>
  <c r="L64" i="2"/>
  <c r="P67" i="2"/>
  <c r="P71" i="2"/>
  <c r="S8" i="3"/>
  <c r="S17" i="3"/>
  <c r="S26" i="3"/>
  <c r="S38" i="3"/>
  <c r="O45" i="3"/>
  <c r="S52" i="3"/>
  <c r="S60" i="3"/>
  <c r="S64" i="3"/>
  <c r="S72" i="3"/>
  <c r="S118" i="3"/>
  <c r="L81" i="2"/>
  <c r="S4" i="3"/>
  <c r="S14" i="3"/>
  <c r="S81" i="3"/>
  <c r="S90" i="3"/>
  <c r="L33" i="2"/>
  <c r="P47" i="2"/>
  <c r="S120" i="3"/>
  <c r="B70" i="3"/>
  <c r="D17" i="4"/>
  <c r="F17" i="4" s="1"/>
  <c r="O35" i="1"/>
  <c r="O44" i="1"/>
  <c r="L12" i="2"/>
  <c r="L20" i="2"/>
  <c r="L38" i="2"/>
  <c r="A59" i="3"/>
  <c r="A56" i="3"/>
  <c r="A48" i="3"/>
  <c r="A54" i="3"/>
  <c r="A76" i="3"/>
  <c r="A82" i="3"/>
  <c r="C82" i="3" s="1"/>
  <c r="A126" i="3"/>
  <c r="C126" i="3" s="1"/>
  <c r="A120" i="3"/>
  <c r="A112" i="3"/>
  <c r="A119" i="3"/>
  <c r="A111" i="3"/>
  <c r="B119" i="3"/>
  <c r="B117" i="3"/>
  <c r="B116" i="3"/>
  <c r="A52" i="3"/>
  <c r="A116" i="3"/>
  <c r="K8" i="1"/>
  <c r="K14" i="1"/>
  <c r="O15" i="1"/>
  <c r="K18" i="1"/>
  <c r="K23" i="1"/>
  <c r="O25" i="1"/>
  <c r="K27" i="1"/>
  <c r="K32" i="1"/>
  <c r="O33" i="1"/>
  <c r="K41" i="1"/>
  <c r="O42" i="1"/>
  <c r="K44" i="1"/>
  <c r="P11" i="2"/>
  <c r="L18" i="2"/>
  <c r="P19" i="2"/>
  <c r="P28" i="2"/>
  <c r="P37" i="2"/>
  <c r="P50" i="2"/>
  <c r="P66" i="2"/>
  <c r="P83" i="2"/>
  <c r="S47" i="3"/>
  <c r="S55" i="3"/>
  <c r="S123" i="3"/>
  <c r="A58" i="3"/>
  <c r="C58" i="3" s="1"/>
  <c r="A78" i="3"/>
  <c r="A123" i="3"/>
  <c r="O8" i="1"/>
  <c r="O18" i="1"/>
  <c r="O27" i="1"/>
  <c r="L29" i="2"/>
  <c r="O7" i="1"/>
  <c r="K12" i="1"/>
  <c r="O17" i="1"/>
  <c r="K21" i="1"/>
  <c r="O26" i="1"/>
  <c r="K30" i="1"/>
  <c r="O31" i="1"/>
  <c r="O34" i="1"/>
  <c r="K39" i="1"/>
  <c r="O43" i="1"/>
  <c r="K47" i="1"/>
  <c r="P9" i="2"/>
  <c r="L11" i="2"/>
  <c r="P17" i="2"/>
  <c r="L19" i="2"/>
  <c r="P26" i="2"/>
  <c r="L28" i="2"/>
  <c r="P35" i="2"/>
  <c r="L37" i="2"/>
  <c r="P52" i="2"/>
  <c r="L54" i="2"/>
  <c r="P68" i="2"/>
  <c r="L71" i="2"/>
  <c r="P85" i="2"/>
  <c r="O88" i="3"/>
  <c r="O100" i="3"/>
  <c r="A60" i="3"/>
  <c r="A80" i="3"/>
  <c r="C80" i="3" s="1"/>
  <c r="A124" i="3"/>
  <c r="L47" i="2"/>
  <c r="L55" i="2"/>
  <c r="L63" i="2"/>
  <c r="L66" i="2"/>
  <c r="L72" i="2"/>
  <c r="L80" i="2"/>
  <c r="P81" i="2"/>
  <c r="L83" i="2"/>
  <c r="O70" i="3"/>
  <c r="O107" i="3"/>
  <c r="O113" i="3"/>
  <c r="S121" i="3"/>
  <c r="O123" i="3"/>
  <c r="B64" i="3"/>
  <c r="B72" i="3"/>
  <c r="B92" i="3"/>
  <c r="P40" i="2"/>
  <c r="L45" i="2"/>
  <c r="P49" i="2"/>
  <c r="L53" i="2"/>
  <c r="P54" i="2"/>
  <c r="P57" i="2"/>
  <c r="L61" i="2"/>
  <c r="P62" i="2"/>
  <c r="P65" i="2"/>
  <c r="L70" i="2"/>
  <c r="P74" i="2"/>
  <c r="L78" i="2"/>
  <c r="P79" i="2"/>
  <c r="P82" i="2"/>
  <c r="L86" i="2"/>
  <c r="S5" i="3"/>
  <c r="O8" i="3"/>
  <c r="S9" i="3"/>
  <c r="S10" i="3"/>
  <c r="O12" i="3"/>
  <c r="S15" i="3"/>
  <c r="O17" i="3"/>
  <c r="S19" i="3"/>
  <c r="O22" i="3"/>
  <c r="S24" i="3"/>
  <c r="O28" i="3"/>
  <c r="S29" i="3"/>
  <c r="S30" i="3"/>
  <c r="O32" i="3"/>
  <c r="S35" i="3"/>
  <c r="O37" i="3"/>
  <c r="S39" i="3"/>
  <c r="O41" i="3"/>
  <c r="S45" i="3"/>
  <c r="S50" i="3"/>
  <c r="S58" i="3"/>
  <c r="O63" i="3"/>
  <c r="S65" i="3"/>
  <c r="O67" i="3"/>
  <c r="S69" i="3"/>
  <c r="S73" i="3"/>
  <c r="O76" i="3"/>
  <c r="S80" i="3"/>
  <c r="S85" i="3"/>
  <c r="S89" i="3"/>
  <c r="S101" i="3"/>
  <c r="O105" i="3"/>
  <c r="S107" i="3"/>
  <c r="S112" i="3"/>
  <c r="S126" i="3"/>
  <c r="B66" i="3"/>
  <c r="B87" i="3"/>
  <c r="B102" i="3"/>
  <c r="A16" i="4"/>
  <c r="A17" i="4" s="1"/>
  <c r="O5" i="3"/>
  <c r="O6" i="3"/>
  <c r="O10" i="3"/>
  <c r="O11" i="3"/>
  <c r="O15" i="3"/>
  <c r="O16" i="3"/>
  <c r="O19" i="3"/>
  <c r="O20" i="3"/>
  <c r="O31" i="3"/>
  <c r="S36" i="3"/>
  <c r="O38" i="3"/>
  <c r="O49" i="3"/>
  <c r="S53" i="3"/>
  <c r="O55" i="3"/>
  <c r="O66" i="3"/>
  <c r="S70" i="3"/>
  <c r="O82" i="3"/>
  <c r="S88" i="3"/>
  <c r="O90" i="3"/>
  <c r="S96" i="3"/>
  <c r="O98" i="3"/>
  <c r="C62" i="3"/>
  <c r="A73" i="3"/>
  <c r="C73" i="3" s="1"/>
  <c r="A71" i="3"/>
  <c r="A69" i="3"/>
  <c r="A67" i="3"/>
  <c r="A65" i="3"/>
  <c r="A63" i="3"/>
  <c r="A105" i="3"/>
  <c r="C105" i="3" s="1"/>
  <c r="A101" i="3"/>
  <c r="C101" i="3" s="1"/>
  <c r="A97" i="3"/>
  <c r="A93" i="3"/>
  <c r="C93" i="3" s="1"/>
  <c r="A89" i="3"/>
  <c r="A108" i="3"/>
  <c r="C108" i="3" s="1"/>
  <c r="A104" i="3"/>
  <c r="A100" i="3"/>
  <c r="A96" i="3"/>
  <c r="A92" i="3"/>
  <c r="A88" i="3"/>
  <c r="C88" i="3" s="1"/>
  <c r="B99" i="3"/>
  <c r="B95" i="3"/>
  <c r="B98" i="3"/>
  <c r="B94" i="3"/>
  <c r="C85" i="3"/>
  <c r="B48" i="3"/>
  <c r="B52" i="3"/>
  <c r="C52" i="3" s="1"/>
  <c r="B56" i="3"/>
  <c r="B60" i="3"/>
  <c r="B76" i="3"/>
  <c r="B80" i="3"/>
  <c r="A87" i="3"/>
  <c r="A95" i="3"/>
  <c r="A103" i="3"/>
  <c r="B97" i="3"/>
  <c r="C97" i="3" s="1"/>
  <c r="A64" i="3"/>
  <c r="C64" i="3" s="1"/>
  <c r="A68" i="3"/>
  <c r="C68" i="3" s="1"/>
  <c r="A72" i="3"/>
  <c r="A90" i="3"/>
  <c r="C90" i="3" s="1"/>
  <c r="A98" i="3"/>
  <c r="A106" i="3"/>
  <c r="C106" i="3" s="1"/>
  <c r="B100" i="3"/>
  <c r="C119" i="3"/>
  <c r="B111" i="3"/>
  <c r="B121" i="3"/>
  <c r="O4" i="3"/>
  <c r="O9" i="3"/>
  <c r="O14" i="3"/>
  <c r="O18" i="3"/>
  <c r="O23" i="3"/>
  <c r="S25" i="3"/>
  <c r="S27" i="3"/>
  <c r="O29" i="3"/>
  <c r="O40" i="3"/>
  <c r="S44" i="3"/>
  <c r="O47" i="3"/>
  <c r="O56" i="3"/>
  <c r="O57" i="3"/>
  <c r="S62" i="3"/>
  <c r="O64" i="3"/>
  <c r="O73" i="3"/>
  <c r="O75" i="3"/>
  <c r="S79" i="3"/>
  <c r="O81" i="3"/>
  <c r="O96" i="3"/>
  <c r="O99" i="3"/>
  <c r="C75" i="3"/>
  <c r="C120" i="3"/>
  <c r="B50" i="3"/>
  <c r="C50" i="3" s="1"/>
  <c r="B54" i="3"/>
  <c r="C54" i="3" s="1"/>
  <c r="B78" i="3"/>
  <c r="C78" i="3" s="1"/>
  <c r="A91" i="3"/>
  <c r="C91" i="3" s="1"/>
  <c r="A99" i="3"/>
  <c r="A107" i="3"/>
  <c r="B112" i="3"/>
  <c r="C112" i="3" s="1"/>
  <c r="B59" i="3"/>
  <c r="C59" i="3" s="1"/>
  <c r="B57" i="3"/>
  <c r="B55" i="3"/>
  <c r="B53" i="3"/>
  <c r="B51" i="3"/>
  <c r="B49" i="3"/>
  <c r="B83" i="3"/>
  <c r="B81" i="3"/>
  <c r="B79" i="3"/>
  <c r="B77" i="3"/>
  <c r="B124" i="3"/>
  <c r="B123" i="3"/>
  <c r="C123" i="3" s="1"/>
  <c r="C47" i="3"/>
  <c r="C56" i="3"/>
  <c r="C60" i="3"/>
  <c r="A66" i="3"/>
  <c r="A70" i="3"/>
  <c r="C70" i="3" s="1"/>
  <c r="A86" i="3"/>
  <c r="A94" i="3"/>
  <c r="A102" i="3"/>
  <c r="C102" i="3" s="1"/>
  <c r="B96" i="3"/>
  <c r="C116" i="3"/>
  <c r="B125" i="3"/>
  <c r="S93" i="3"/>
  <c r="O97" i="3"/>
  <c r="S98" i="3"/>
  <c r="S99" i="3"/>
  <c r="O101" i="3"/>
  <c r="S105" i="3"/>
  <c r="S110" i="3"/>
  <c r="O114" i="3"/>
  <c r="S115" i="3"/>
  <c r="S116" i="3"/>
  <c r="O118" i="3"/>
  <c r="A49" i="3"/>
  <c r="C49" i="3" s="1"/>
  <c r="A51" i="3"/>
  <c r="A53" i="3"/>
  <c r="A55" i="3"/>
  <c r="C55" i="3" s="1"/>
  <c r="A57" i="3"/>
  <c r="C57" i="3" s="1"/>
  <c r="A77" i="3"/>
  <c r="A79" i="3"/>
  <c r="A81" i="3"/>
  <c r="C81" i="3" s="1"/>
  <c r="A83" i="3"/>
  <c r="C83" i="3" s="1"/>
  <c r="B89" i="3"/>
  <c r="B103" i="3"/>
  <c r="B107" i="3"/>
  <c r="A113" i="3"/>
  <c r="C113" i="3" s="1"/>
  <c r="A117" i="3"/>
  <c r="A121" i="3"/>
  <c r="C121" i="3" s="1"/>
  <c r="A125" i="3"/>
  <c r="C125" i="3" s="1"/>
  <c r="B118" i="3"/>
  <c r="O108" i="3"/>
  <c r="S113" i="3"/>
  <c r="O115" i="3"/>
  <c r="O124" i="3"/>
  <c r="C110" i="3"/>
  <c r="B63" i="3"/>
  <c r="B65" i="3"/>
  <c r="B67" i="3"/>
  <c r="B69" i="3"/>
  <c r="B71" i="3"/>
  <c r="B86" i="3"/>
  <c r="B104" i="3"/>
  <c r="A114" i="3"/>
  <c r="C114" i="3" s="1"/>
  <c r="A118" i="3"/>
  <c r="A122" i="3"/>
  <c r="C122" i="3" s="1"/>
  <c r="B115" i="3"/>
  <c r="C115" i="3" s="1"/>
  <c r="C89" i="3"/>
  <c r="O78" i="3"/>
  <c r="O87" i="3"/>
  <c r="O95" i="3"/>
  <c r="O103" i="3"/>
  <c r="O112" i="3"/>
  <c r="O26" i="3"/>
  <c r="O35" i="3"/>
  <c r="O43" i="3"/>
  <c r="S51" i="3"/>
  <c r="S54" i="3"/>
  <c r="S59" i="3"/>
  <c r="S68" i="3"/>
  <c r="S77" i="3"/>
  <c r="S86" i="3"/>
  <c r="S94" i="3"/>
  <c r="S97" i="3"/>
  <c r="S102" i="3"/>
  <c r="O110" i="3"/>
  <c r="S111" i="3"/>
  <c r="S119" i="3"/>
  <c r="S122" i="3"/>
  <c r="O52" i="3"/>
  <c r="S33" i="3"/>
  <c r="S42" i="3"/>
  <c r="S6" i="3"/>
  <c r="S11" i="3"/>
  <c r="S16" i="3"/>
  <c r="S20" i="3"/>
  <c r="S23" i="3"/>
  <c r="O25" i="3"/>
  <c r="O30" i="3"/>
  <c r="S31" i="3"/>
  <c r="O33" i="3"/>
  <c r="O39" i="3"/>
  <c r="S40" i="3"/>
  <c r="O42" i="3"/>
  <c r="O48" i="3"/>
  <c r="S49" i="3"/>
  <c r="O51" i="3"/>
  <c r="S57" i="3"/>
  <c r="O59" i="3"/>
  <c r="S66" i="3"/>
  <c r="O68" i="3"/>
  <c r="S75" i="3"/>
  <c r="O77" i="3"/>
  <c r="S83" i="3"/>
  <c r="O86" i="3"/>
  <c r="O91" i="3"/>
  <c r="S92" i="3"/>
  <c r="O94" i="3"/>
  <c r="S100" i="3"/>
  <c r="O102" i="3"/>
  <c r="S108" i="3"/>
  <c r="O111" i="3"/>
  <c r="O116" i="3"/>
  <c r="S117" i="3"/>
  <c r="O119" i="3"/>
  <c r="S125" i="3"/>
  <c r="C76" i="3" l="1"/>
  <c r="C53" i="3"/>
  <c r="C98" i="3"/>
  <c r="C117" i="3"/>
  <c r="C17" i="4"/>
  <c r="E17" i="4" s="1"/>
  <c r="G17" i="4" s="1"/>
  <c r="C16" i="4"/>
  <c r="E16" i="4" s="1"/>
  <c r="G16" i="4" s="1"/>
  <c r="B19" i="4"/>
  <c r="B20" i="4" s="1"/>
  <c r="D18" i="4"/>
  <c r="F18" i="4" s="1"/>
  <c r="C79" i="3"/>
  <c r="C48" i="3"/>
  <c r="C118" i="3"/>
  <c r="C77" i="3"/>
  <c r="C51" i="3"/>
  <c r="C94" i="3"/>
  <c r="C66" i="3"/>
  <c r="C124" i="3"/>
  <c r="C72" i="3"/>
  <c r="C95" i="3"/>
  <c r="C92" i="3"/>
  <c r="C99" i="3"/>
  <c r="C111" i="3"/>
  <c r="C87" i="3"/>
  <c r="C86" i="3"/>
  <c r="C96" i="3"/>
  <c r="C69" i="3"/>
  <c r="C100" i="3"/>
  <c r="C63" i="3"/>
  <c r="C71" i="3"/>
  <c r="C103" i="3"/>
  <c r="C104" i="3"/>
  <c r="C65" i="3"/>
  <c r="C107" i="3"/>
  <c r="C67" i="3"/>
  <c r="N16" i="4" l="1"/>
  <c r="M16" i="4"/>
  <c r="K16" i="4"/>
  <c r="N17" i="4"/>
  <c r="M17" i="4"/>
  <c r="K17" i="4"/>
  <c r="D19" i="4"/>
  <c r="F19" i="4" s="1"/>
  <c r="A18" i="4"/>
  <c r="C18" i="4" l="1"/>
  <c r="E18" i="4" s="1"/>
  <c r="G18" i="4" s="1"/>
  <c r="A19" i="4"/>
  <c r="O15" i="4"/>
  <c r="D20" i="4"/>
  <c r="F20" i="4" s="1"/>
  <c r="B21" i="4"/>
  <c r="B22" i="4" s="1"/>
  <c r="O14" i="4"/>
  <c r="N18" i="4" l="1"/>
  <c r="M18" i="4"/>
  <c r="K18" i="4"/>
  <c r="O16" i="4"/>
  <c r="D21" i="4"/>
  <c r="F21" i="4" s="1"/>
  <c r="C19" i="4"/>
  <c r="E19" i="4" s="1"/>
  <c r="G19" i="4" s="1"/>
  <c r="A20" i="4"/>
  <c r="A21" i="4" s="1"/>
  <c r="O17" i="4"/>
  <c r="N19" i="4" l="1"/>
  <c r="M19" i="4"/>
  <c r="K19" i="4"/>
  <c r="O18" i="4"/>
  <c r="D22" i="4"/>
  <c r="F22" i="4" s="1"/>
  <c r="B23" i="4"/>
  <c r="B24" i="4" s="1"/>
  <c r="C20" i="4"/>
  <c r="E20" i="4" s="1"/>
  <c r="G20" i="4" s="1"/>
  <c r="N20" i="4" l="1"/>
  <c r="M20" i="4"/>
  <c r="K20" i="4"/>
  <c r="D23" i="4"/>
  <c r="F23" i="4" s="1"/>
  <c r="C21" i="4"/>
  <c r="E21" i="4" s="1"/>
  <c r="G21" i="4" s="1"/>
  <c r="A22" i="4"/>
  <c r="A23" i="4" s="1"/>
  <c r="K21" i="4" l="1"/>
  <c r="N21" i="4"/>
  <c r="M21" i="4"/>
  <c r="O19" i="4"/>
  <c r="D24" i="4"/>
  <c r="F24" i="4" s="1"/>
  <c r="O20" i="4"/>
  <c r="C22" i="4"/>
  <c r="E22" i="4" s="1"/>
  <c r="G22" i="4" s="1"/>
  <c r="K22" i="4" l="1"/>
  <c r="M22" i="4"/>
  <c r="N22" i="4"/>
  <c r="O21" i="4"/>
  <c r="C23" i="4"/>
  <c r="E23" i="4" s="1"/>
  <c r="G23" i="4" s="1"/>
  <c r="A24" i="4"/>
  <c r="C24" i="4" s="1"/>
  <c r="E24" i="4" s="1"/>
  <c r="G24" i="4" s="1"/>
  <c r="N24" i="4" l="1"/>
  <c r="M24" i="4"/>
  <c r="K24" i="4"/>
  <c r="M23" i="4"/>
  <c r="K23" i="4"/>
  <c r="N23" i="4"/>
  <c r="O22" i="4"/>
  <c r="O23" i="4" l="1"/>
  <c r="N25" i="4"/>
  <c r="K25" i="4"/>
  <c r="O24" i="4"/>
  <c r="M25" i="4"/>
  <c r="O25" i="4" l="1"/>
</calcChain>
</file>

<file path=xl/sharedStrings.xml><?xml version="1.0" encoding="utf-8"?>
<sst xmlns="http://schemas.openxmlformats.org/spreadsheetml/2006/main" count="290" uniqueCount="187">
  <si>
    <t>Salary Scales - Framework Grades 1 to 5</t>
  </si>
  <si>
    <t>Staff Costs effective 1 August 2021 (URPS at 7.0% for staff with more than 5 years continuous service)</t>
  </si>
  <si>
    <t>Day Rates</t>
  </si>
  <si>
    <t>Hourly rates</t>
  </si>
  <si>
    <t>fEC</t>
  </si>
  <si>
    <t xml:space="preserve">Annual </t>
  </si>
  <si>
    <t>Total p.a</t>
  </si>
  <si>
    <t>Point</t>
  </si>
  <si>
    <t>Gross</t>
  </si>
  <si>
    <t>Superann</t>
  </si>
  <si>
    <t>NI E'er</t>
  </si>
  <si>
    <t>Total</t>
  </si>
  <si>
    <t>exc ohead</t>
  </si>
  <si>
    <t>Overhead</t>
  </si>
  <si>
    <t>Rate</t>
  </si>
  <si>
    <t>1fte</t>
  </si>
  <si>
    <t>Grade 1</t>
  </si>
  <si>
    <t>5 (d)</t>
  </si>
  <si>
    <t>Grade 2</t>
  </si>
  <si>
    <t>8 (d)</t>
  </si>
  <si>
    <t>9 (d)</t>
  </si>
  <si>
    <t>Grade 3</t>
  </si>
  <si>
    <t>12 (d)</t>
  </si>
  <si>
    <t>13 (d)</t>
  </si>
  <si>
    <t>14 (d)</t>
  </si>
  <si>
    <t>Grade 4</t>
  </si>
  <si>
    <t>20 (d)</t>
  </si>
  <si>
    <t>21 (d)</t>
  </si>
  <si>
    <t>22 (d)</t>
  </si>
  <si>
    <t>23 (d)</t>
  </si>
  <si>
    <t>Grade 5</t>
  </si>
  <si>
    <t>27 (d)</t>
  </si>
  <si>
    <t>28 (d)</t>
  </si>
  <si>
    <t>29 (d)</t>
  </si>
  <si>
    <t>30 (d)</t>
  </si>
  <si>
    <t>Notes</t>
  </si>
  <si>
    <t>1)</t>
  </si>
  <si>
    <t>(d) - denotes discretionary points</t>
  </si>
  <si>
    <t>*</t>
  </si>
  <si>
    <t>Spine Point 2 is to be deleted</t>
  </si>
  <si>
    <t>Salary Scales - Framework Grades 6 to 9 plus Professorial Scale</t>
  </si>
  <si>
    <t>Grade 6</t>
  </si>
  <si>
    <t>37 (d)</t>
  </si>
  <si>
    <t>38 (d)</t>
  </si>
  <si>
    <t>39 (d)</t>
  </si>
  <si>
    <t>40 (d)</t>
  </si>
  <si>
    <t>Grade 7</t>
  </si>
  <si>
    <t>45 (d)</t>
  </si>
  <si>
    <t>46 (d)</t>
  </si>
  <si>
    <t>47 (d)</t>
  </si>
  <si>
    <t>48 (d)</t>
  </si>
  <si>
    <t>Grade 8</t>
  </si>
  <si>
    <t>50 (d)</t>
  </si>
  <si>
    <t>51 (d)</t>
  </si>
  <si>
    <t>52 (d)</t>
  </si>
  <si>
    <t>53 (d)</t>
  </si>
  <si>
    <t>Grade 9</t>
  </si>
  <si>
    <t>Zone 1</t>
  </si>
  <si>
    <t>Zone 2</t>
  </si>
  <si>
    <t>Zone 3</t>
  </si>
  <si>
    <t>Professorial</t>
  </si>
  <si>
    <t>Zone 4</t>
  </si>
  <si>
    <t>17 (min)</t>
  </si>
  <si>
    <t>2)</t>
  </si>
  <si>
    <t>Grade 9 - Pt 25 is the Zone 4 minimum paypoint</t>
  </si>
  <si>
    <t>3)</t>
  </si>
  <si>
    <t>Professorial - Pt 17 is the Zone 4 minimum paypoint</t>
  </si>
  <si>
    <t>FTE (%)</t>
  </si>
  <si>
    <t>Start Date</t>
  </si>
  <si>
    <t>End Date</t>
  </si>
  <si>
    <t>Cost %</t>
  </si>
  <si>
    <t>Grade &amp; Spinal Point</t>
  </si>
  <si>
    <t>Financial Year</t>
  </si>
  <si>
    <t>Salary Cost</t>
  </si>
  <si>
    <t>Pension Cost</t>
  </si>
  <si>
    <t>NI Cost</t>
  </si>
  <si>
    <t>Aug 2023 to Jul 2024</t>
  </si>
  <si>
    <t>Aug 2024 to Jul 2025</t>
  </si>
  <si>
    <t>Aug 2025 to Jul 2026</t>
  </si>
  <si>
    <t>Aug 2026 to Jul 2027</t>
  </si>
  <si>
    <t>Year Start</t>
  </si>
  <si>
    <t>Year End</t>
  </si>
  <si>
    <t>Start a</t>
  </si>
  <si>
    <t>End a</t>
  </si>
  <si>
    <t>Calc Start</t>
  </si>
  <si>
    <t>Calc End</t>
  </si>
  <si>
    <t>No of Days</t>
  </si>
  <si>
    <t>Aug 2027 to Jul 2028</t>
  </si>
  <si>
    <t>Aug 2028 to Jul 2029</t>
  </si>
  <si>
    <t>Aug 2029 to Jul 2030</t>
  </si>
  <si>
    <t>Aug 2030 to Jul 2031</t>
  </si>
  <si>
    <t>Aug 2031 to Jul 2032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</si>
  <si>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</si>
  <si>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</si>
  <si>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</si>
  <si>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</si>
  <si>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</si>
  <si>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</si>
  <si>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</si>
  <si>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</si>
  <si>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</si>
  <si>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</si>
  <si>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Additional Payments</t>
  </si>
  <si>
    <t>Additional payments can be added by year</t>
  </si>
  <si>
    <t>Future year uplift includes increments and pay awards as per approved university planning assumptions</t>
  </si>
  <si>
    <t>Aug 2032 to Jul 2033</t>
  </si>
  <si>
    <t>Ad-hoc Salaries</t>
  </si>
  <si>
    <t>URPS</t>
  </si>
  <si>
    <t>USS</t>
  </si>
  <si>
    <t>No Pension</t>
  </si>
  <si>
    <t>Ad Hoc Salary - URPS</t>
  </si>
  <si>
    <t>Ad Hoc Salary - USS</t>
  </si>
  <si>
    <t>Ad Hoc Salary - No Pension</t>
  </si>
  <si>
    <t>For Ad-hoc salaries add salary to highlighted cell above alongside appropriate pension scheme, then select the correct Ad-hoc salary from the drop down menu for grade &amp; spinal point.</t>
  </si>
  <si>
    <t>Staff Costing Template - rates for 23/24</t>
  </si>
  <si>
    <t>Aug 2033 to Jul 2034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</si>
  <si>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</si>
  <si>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</si>
  <si>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</si>
  <si>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</si>
  <si>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</si>
  <si>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</si>
  <si>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</si>
  <si>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</si>
  <si>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</si>
  <si>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</si>
  <si>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</si>
  <si>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</si>
  <si>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</si>
  <si>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</si>
  <si>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</si>
  <si>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</si>
  <si>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</si>
  <si>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</si>
  <si>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</si>
  <si>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</si>
  <si>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</si>
  <si>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</si>
  <si>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</si>
  <si>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</si>
  <si>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</si>
  <si>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</si>
  <si>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</si>
  <si>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G901</t>
  </si>
  <si>
    <t>G902</t>
  </si>
  <si>
    <t>G903</t>
  </si>
  <si>
    <t>G904</t>
  </si>
  <si>
    <t>G905</t>
  </si>
  <si>
    <t>G906</t>
  </si>
  <si>
    <t>G907</t>
  </si>
  <si>
    <t>G908</t>
  </si>
  <si>
    <t>G909</t>
  </si>
  <si>
    <t>G910</t>
  </si>
  <si>
    <t>G911</t>
  </si>
  <si>
    <t>G912</t>
  </si>
  <si>
    <t>G913</t>
  </si>
  <si>
    <t>G914</t>
  </si>
  <si>
    <t>G915</t>
  </si>
  <si>
    <t>G916</t>
  </si>
  <si>
    <t>G917</t>
  </si>
  <si>
    <t>G918</t>
  </si>
  <si>
    <t>G919</t>
  </si>
  <si>
    <t>G920</t>
  </si>
  <si>
    <t>G921</t>
  </si>
  <si>
    <t>G922</t>
  </si>
  <si>
    <t>G923</t>
  </si>
  <si>
    <t>G924</t>
  </si>
  <si>
    <t>P101</t>
  </si>
  <si>
    <t>P102</t>
  </si>
  <si>
    <t>P103</t>
  </si>
  <si>
    <t>P104</t>
  </si>
  <si>
    <t>P205</t>
  </si>
  <si>
    <t>P206</t>
  </si>
  <si>
    <t>P207</t>
  </si>
  <si>
    <t>P208</t>
  </si>
  <si>
    <t>P209</t>
  </si>
  <si>
    <t>P210</t>
  </si>
  <si>
    <t>P311</t>
  </si>
  <si>
    <t>P312</t>
  </si>
  <si>
    <t>P313</t>
  </si>
  <si>
    <t>P314</t>
  </si>
  <si>
    <t>P315</t>
  </si>
  <si>
    <t>P316</t>
  </si>
  <si>
    <t>P417</t>
  </si>
  <si>
    <t>Grade 6   SP 27</t>
  </si>
  <si>
    <t>Staff Costs effective 1 Jan 2024 (USS at 14.5%)</t>
  </si>
  <si>
    <t>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</si>
</sst>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[Red]\-#,##0\ "/>
    <numFmt numFmtId="167" formatCode="0.000"/>
    <numFmt numFmtId="168" formatCode="dd/mm/yyyy;@"/>
    <numFmt numFmtId="169" formatCode="#,##0_ ;\-#,##0\ 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5" fontId="2" fillId="0" borderId="0" xfId="1" applyNumberFormat="1" applyFont="1" applyAlignment="1">
      <alignment horizontal="centerContinuous"/>
    </xf>
    <xf numFmtId="165" fontId="2" fillId="0" borderId="0" xfId="1" applyNumberFormat="1" applyFont="1" applyAlignment="1">
      <alignment horizontal="right"/>
    </xf>
    <xf numFmtId="3" fontId="2" fillId="0" borderId="0" xfId="1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6" fontId="3" fillId="0" borderId="0" xfId="0" applyNumberFormat="1" applyFont="1"/>
    <xf numFmtId="1" fontId="3" fillId="0" borderId="0" xfId="0" applyNumberFormat="1" applyFont="1"/>
    <xf numFmtId="165" fontId="3" fillId="0" borderId="0" xfId="0" applyNumberFormat="1" applyFont="1"/>
    <xf numFmtId="165" fontId="2" fillId="0" borderId="0" xfId="1" applyNumberFormat="1" applyFont="1"/>
    <xf numFmtId="165" fontId="2" fillId="0" borderId="0" xfId="0" applyNumberFormat="1" applyFont="1"/>
    <xf numFmtId="166" fontId="0" fillId="0" borderId="0" xfId="0" applyNumberFormat="1"/>
    <xf numFmtId="1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right"/>
    </xf>
    <xf numFmtId="166" fontId="2" fillId="0" borderId="0" xfId="0" applyNumberFormat="1" applyFont="1"/>
    <xf numFmtId="43" fontId="0" fillId="0" borderId="0" xfId="1" applyFont="1"/>
    <xf numFmtId="14" fontId="0" fillId="0" borderId="0" xfId="0" applyNumberFormat="1"/>
    <xf numFmtId="167" fontId="0" fillId="0" borderId="0" xfId="0" applyNumberFormat="1"/>
    <xf numFmtId="0" fontId="0" fillId="0" borderId="5" xfId="0" applyBorder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3" fillId="0" borderId="4" xfId="0" applyFont="1" applyBorder="1"/>
    <xf numFmtId="165" fontId="0" fillId="0" borderId="0" xfId="1" applyNumberFormat="1" applyFont="1" applyBorder="1"/>
    <xf numFmtId="0" fontId="2" fillId="0" borderId="8" xfId="0" applyFont="1" applyBorder="1"/>
    <xf numFmtId="165" fontId="0" fillId="2" borderId="10" xfId="1" applyNumberFormat="1" applyFont="1" applyFill="1" applyBorder="1"/>
    <xf numFmtId="165" fontId="2" fillId="0" borderId="9" xfId="0" applyNumberFormat="1" applyFont="1" applyBorder="1"/>
    <xf numFmtId="165" fontId="2" fillId="2" borderId="1" xfId="0" applyNumberFormat="1" applyFont="1" applyFill="1" applyBorder="1"/>
    <xf numFmtId="0" fontId="0" fillId="0" borderId="3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8" fontId="3" fillId="0" borderId="5" xfId="0" applyNumberFormat="1" applyFont="1" applyBorder="1" applyProtection="1">
      <protection locked="0"/>
    </xf>
    <xf numFmtId="168" fontId="0" fillId="0" borderId="5" xfId="0" applyNumberFormat="1" applyBorder="1" applyProtection="1">
      <protection locked="0"/>
    </xf>
    <xf numFmtId="0" fontId="0" fillId="0" borderId="7" xfId="0" applyBorder="1" applyProtection="1">
      <protection locked="0"/>
    </xf>
    <xf numFmtId="3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168" fontId="3" fillId="0" borderId="0" xfId="0" applyNumberFormat="1" applyFont="1" applyProtection="1">
      <protection locked="0"/>
    </xf>
    <xf numFmtId="168" fontId="0" fillId="0" borderId="0" xfId="0" applyNumberFormat="1" applyProtection="1">
      <protection locked="0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169" fontId="0" fillId="0" borderId="0" xfId="1" applyNumberFormat="1" applyFont="1" applyBorder="1" applyProtection="1">
      <protection locked="0"/>
    </xf>
    <xf numFmtId="3" fontId="3" fillId="3" borderId="0" xfId="0" applyNumberFormat="1" applyFont="1" applyFill="1" applyAlignment="1" applyProtection="1">
      <alignment horizontal="center"/>
      <protection locked="0"/>
    </xf>
    <xf numFmtId="0" fontId="3" fillId="0" borderId="6" xfId="0" applyFont="1" applyBorder="1"/>
    <xf numFmtId="165" fontId="0" fillId="4" borderId="5" xfId="1" applyNumberFormat="1" applyFont="1" applyFill="1" applyBorder="1" applyProtection="1">
      <protection locked="0"/>
    </xf>
    <xf numFmtId="165" fontId="0" fillId="4" borderId="7" xfId="1" applyNumberFormat="1" applyFont="1" applyFill="1" applyBorder="1" applyProtection="1">
      <protection locked="0"/>
    </xf>
    <xf numFmtId="0" fontId="0" fillId="0" borderId="11" xfId="0" applyBorder="1"/>
    <xf numFmtId="3" fontId="0" fillId="0" borderId="0" xfId="0" applyNumberFormat="1" applyAlignment="1">
      <alignment horizontal="center"/>
    </xf>
    <xf numFmtId="166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Financial%20Planning\Salary%20Scales%20with%20on-costs\Salaries-with%20on-costs%20-august%202023%20HR%20updated%20for%20USS%20change-%20CURRENT%20VERSION.xls" TargetMode="External"/><Relationship Id="rId1" Type="http://schemas.openxmlformats.org/officeDocument/2006/relationships/externalLinkPath" Target="/Financial%20Planning/Salary%20Scales%20with%20on-costs/Salaries-with%20on-costs%20-august%202023%20HR%20updated%20for%20USS%20change-%20CURRENT%20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d 1-5 with NI only"/>
      <sheetName val="Gd 1-5 with NI &amp; UREPF"/>
      <sheetName val="Gd 1-5 with NI &amp; URPS 5%"/>
      <sheetName val="Gd 1-5 with NI &amp; URPS 7%"/>
      <sheetName val="Gd 6-9 &amp; Prof with NI only"/>
      <sheetName val="Gd 6-9 &amp; Prof with NI &amp; USS"/>
      <sheetName val="Clinical Grades"/>
      <sheetName val="NI thresholds &amp; rates 2022"/>
      <sheetName val="Pension rates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D10">
            <v>0.14499999999999999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workbookViewId="0">
      <pane ySplit="6" topLeftCell="A25" activePane="bottomLeft" state="frozen"/>
      <selection pane="bottomLeft" activeCell="Q7" sqref="Q7"/>
    </sheetView>
  </sheetViews>
  <sheetFormatPr defaultRowHeight="12.75" x14ac:dyDescent="0.2"/>
  <cols>
    <col min="1" max="1" width="12.7109375" customWidth="1"/>
    <col min="3" max="3" width="9.140625" style="2"/>
    <col min="4" max="7" width="11.7109375" customWidth="1"/>
    <col min="9" max="9" width="10.5703125" style="3" bestFit="1" customWidth="1"/>
    <col min="10" max="10" width="9.85546875" bestFit="1" customWidth="1"/>
    <col min="13" max="13" width="10.5703125" bestFit="1" customWidth="1"/>
    <col min="14" max="14" width="9.85546875" bestFit="1" customWidth="1"/>
    <col min="16" max="16" width="9" customWidth="1"/>
    <col min="17" max="17" width="10.5703125" customWidth="1"/>
  </cols>
  <sheetData>
    <row r="1" spans="1:18" x14ac:dyDescent="0.2">
      <c r="A1" s="1" t="s">
        <v>0</v>
      </c>
    </row>
    <row r="3" spans="1:18" x14ac:dyDescent="0.2">
      <c r="A3" s="1" t="s">
        <v>1</v>
      </c>
    </row>
    <row r="4" spans="1:18" x14ac:dyDescent="0.2">
      <c r="I4" s="4" t="s">
        <v>2</v>
      </c>
      <c r="J4" s="4"/>
      <c r="K4" s="4"/>
      <c r="L4" s="1"/>
      <c r="M4" s="4" t="s">
        <v>3</v>
      </c>
      <c r="N4" s="5"/>
      <c r="O4" s="4"/>
      <c r="P4" s="1"/>
      <c r="Q4" s="1"/>
      <c r="R4" s="1"/>
    </row>
    <row r="5" spans="1:18" x14ac:dyDescent="0.2">
      <c r="I5" s="6"/>
      <c r="J5" s="6"/>
      <c r="K5" s="7" t="s">
        <v>4</v>
      </c>
      <c r="L5" s="6"/>
      <c r="M5" s="6"/>
      <c r="N5" s="8"/>
      <c r="O5" s="7" t="s">
        <v>4</v>
      </c>
      <c r="P5" s="1"/>
      <c r="Q5" s="9" t="s">
        <v>5</v>
      </c>
      <c r="R5" s="9" t="s">
        <v>6</v>
      </c>
    </row>
    <row r="6" spans="1:18" x14ac:dyDescent="0.2"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I6" s="1" t="s">
        <v>12</v>
      </c>
      <c r="J6" s="1" t="s">
        <v>13</v>
      </c>
      <c r="K6" s="10" t="s">
        <v>14</v>
      </c>
      <c r="L6" s="1"/>
      <c r="M6" s="1" t="s">
        <v>12</v>
      </c>
      <c r="N6" s="11" t="s">
        <v>13</v>
      </c>
      <c r="O6" s="10" t="s">
        <v>14</v>
      </c>
      <c r="P6" s="1"/>
      <c r="Q6" s="9" t="s">
        <v>13</v>
      </c>
      <c r="R6" s="9" t="s">
        <v>15</v>
      </c>
    </row>
    <row r="7" spans="1:18" s="12" customFormat="1" x14ac:dyDescent="0.2">
      <c r="A7" s="1" t="s">
        <v>16</v>
      </c>
      <c r="C7" s="13">
        <v>3</v>
      </c>
      <c r="D7" s="14">
        <v>20410</v>
      </c>
      <c r="E7" s="14">
        <v>1429</v>
      </c>
      <c r="F7" s="14">
        <v>1561</v>
      </c>
      <c r="G7" s="14">
        <v>23400</v>
      </c>
      <c r="I7" s="15">
        <f>G7/220</f>
        <v>106.36363636363636</v>
      </c>
      <c r="J7" s="16">
        <f>Q7/220</f>
        <v>287.21363636363634</v>
      </c>
      <c r="K7" s="16">
        <f>I7+J7</f>
        <v>393.57727272727271</v>
      </c>
      <c r="M7" s="15">
        <f>G7/1650</f>
        <v>14.181818181818182</v>
      </c>
      <c r="N7" s="16">
        <f>Q7/1650</f>
        <v>38.295151515151517</v>
      </c>
      <c r="O7" s="16">
        <f>M7+N7</f>
        <v>52.476969696969697</v>
      </c>
      <c r="Q7" s="17">
        <v>63187</v>
      </c>
      <c r="R7" s="18">
        <f>G7+Q7</f>
        <v>86587</v>
      </c>
    </row>
    <row r="8" spans="1:18" x14ac:dyDescent="0.2">
      <c r="C8" s="13">
        <v>4</v>
      </c>
      <c r="D8" s="19">
        <v>20619</v>
      </c>
      <c r="E8" s="19">
        <v>1443</v>
      </c>
      <c r="F8" s="19">
        <v>1590</v>
      </c>
      <c r="G8" s="19">
        <v>23652</v>
      </c>
      <c r="I8" s="20">
        <f t="shared" ref="I8:I48" si="0">G8/220</f>
        <v>107.50909090909092</v>
      </c>
      <c r="J8" s="21">
        <f t="shared" ref="J8:J48" si="1">Q8/220</f>
        <v>287.21363636363634</v>
      </c>
      <c r="K8" s="21">
        <f t="shared" ref="K8:K48" si="2">I8+J8</f>
        <v>394.72272727272724</v>
      </c>
      <c r="M8" s="20">
        <f>G8/1650</f>
        <v>14.334545454545454</v>
      </c>
      <c r="N8" s="21">
        <f t="shared" ref="N8:N48" si="3">Q8/1650</f>
        <v>38.295151515151517</v>
      </c>
      <c r="O8" s="21">
        <f t="shared" ref="O8:O48" si="4">M8+N8</f>
        <v>52.629696969696973</v>
      </c>
      <c r="Q8" s="17">
        <v>63187</v>
      </c>
      <c r="R8" s="18">
        <f>G8+Q8</f>
        <v>86839</v>
      </c>
    </row>
    <row r="9" spans="1:18" x14ac:dyDescent="0.2">
      <c r="C9" s="13" t="s">
        <v>17</v>
      </c>
      <c r="D9" s="19">
        <v>20880</v>
      </c>
      <c r="E9" s="19">
        <v>1462</v>
      </c>
      <c r="F9" s="19">
        <v>1626</v>
      </c>
      <c r="G9" s="19">
        <v>23968</v>
      </c>
      <c r="I9" s="20">
        <f t="shared" si="0"/>
        <v>108.94545454545455</v>
      </c>
      <c r="J9" s="21">
        <f t="shared" si="1"/>
        <v>287.21363636363634</v>
      </c>
      <c r="K9" s="21">
        <f t="shared" si="2"/>
        <v>396.15909090909088</v>
      </c>
      <c r="M9" s="20">
        <f>G9/1650</f>
        <v>14.526060606060605</v>
      </c>
      <c r="N9" s="21">
        <f t="shared" si="3"/>
        <v>38.295151515151517</v>
      </c>
      <c r="O9" s="21">
        <f t="shared" si="4"/>
        <v>52.82121212121212</v>
      </c>
      <c r="Q9" s="17">
        <v>63187</v>
      </c>
      <c r="R9" s="18">
        <f>G9+Q9</f>
        <v>87155</v>
      </c>
    </row>
    <row r="10" spans="1:18" x14ac:dyDescent="0.2">
      <c r="D10" s="19"/>
      <c r="E10" s="19"/>
      <c r="F10" s="19"/>
      <c r="G10" s="19"/>
      <c r="I10" s="20"/>
      <c r="J10" s="21"/>
      <c r="K10" s="21"/>
      <c r="M10" s="20"/>
      <c r="N10" s="21"/>
      <c r="O10" s="21"/>
      <c r="Q10" s="17"/>
      <c r="R10" s="18"/>
    </row>
    <row r="11" spans="1:18" x14ac:dyDescent="0.2">
      <c r="A11" s="1" t="s">
        <v>18</v>
      </c>
      <c r="C11" s="2">
        <v>5</v>
      </c>
      <c r="D11" s="19">
        <v>20880</v>
      </c>
      <c r="E11" s="19">
        <v>1462</v>
      </c>
      <c r="F11" s="19">
        <v>1626</v>
      </c>
      <c r="G11" s="19">
        <v>23968</v>
      </c>
      <c r="I11" s="20">
        <f t="shared" si="0"/>
        <v>108.94545454545455</v>
      </c>
      <c r="J11" s="21">
        <f t="shared" si="1"/>
        <v>287.21363636363634</v>
      </c>
      <c r="K11" s="21">
        <f t="shared" si="2"/>
        <v>396.15909090909088</v>
      </c>
      <c r="M11" s="20">
        <f>G11/1650</f>
        <v>14.526060606060605</v>
      </c>
      <c r="N11" s="21">
        <f t="shared" si="3"/>
        <v>38.295151515151517</v>
      </c>
      <c r="O11" s="21">
        <f t="shared" si="4"/>
        <v>52.82121212121212</v>
      </c>
      <c r="Q11" s="17">
        <v>63187</v>
      </c>
      <c r="R11" s="18">
        <f>G11+Q11</f>
        <v>87155</v>
      </c>
    </row>
    <row r="12" spans="1:18" x14ac:dyDescent="0.2">
      <c r="C12" s="2">
        <v>6</v>
      </c>
      <c r="D12" s="19">
        <v>20948</v>
      </c>
      <c r="E12" s="19">
        <v>1466</v>
      </c>
      <c r="F12" s="19">
        <v>1635</v>
      </c>
      <c r="G12" s="19">
        <v>24049</v>
      </c>
      <c r="I12" s="20">
        <f t="shared" si="0"/>
        <v>109.31363636363636</v>
      </c>
      <c r="J12" s="21">
        <f t="shared" si="1"/>
        <v>287.21363636363634</v>
      </c>
      <c r="K12" s="21">
        <f t="shared" si="2"/>
        <v>396.5272727272727</v>
      </c>
      <c r="M12" s="20">
        <f>G12/1650</f>
        <v>14.575151515151514</v>
      </c>
      <c r="N12" s="21">
        <f t="shared" si="3"/>
        <v>38.295151515151517</v>
      </c>
      <c r="O12" s="21">
        <f t="shared" si="4"/>
        <v>52.870303030303035</v>
      </c>
      <c r="Q12" s="17">
        <v>63187</v>
      </c>
      <c r="R12" s="18">
        <f>G12+Q12</f>
        <v>87236</v>
      </c>
    </row>
    <row r="13" spans="1:18" x14ac:dyDescent="0.2">
      <c r="C13" s="2">
        <v>7</v>
      </c>
      <c r="D13" s="19">
        <v>21254</v>
      </c>
      <c r="E13" s="19">
        <v>1488</v>
      </c>
      <c r="F13" s="19">
        <v>1677</v>
      </c>
      <c r="G13" s="19">
        <v>24419</v>
      </c>
      <c r="I13" s="20">
        <f t="shared" si="0"/>
        <v>110.99545454545455</v>
      </c>
      <c r="J13" s="21">
        <f t="shared" si="1"/>
        <v>287.21363636363634</v>
      </c>
      <c r="K13" s="21">
        <f t="shared" si="2"/>
        <v>398.20909090909089</v>
      </c>
      <c r="M13" s="20">
        <f>G13/1650</f>
        <v>14.799393939393939</v>
      </c>
      <c r="N13" s="21">
        <f t="shared" si="3"/>
        <v>38.295151515151517</v>
      </c>
      <c r="O13" s="21">
        <f t="shared" si="4"/>
        <v>53.094545454545454</v>
      </c>
      <c r="Q13" s="17">
        <v>63187</v>
      </c>
      <c r="R13" s="18">
        <f>G13+Q13</f>
        <v>87606</v>
      </c>
    </row>
    <row r="14" spans="1:18" x14ac:dyDescent="0.2">
      <c r="C14" s="13" t="s">
        <v>19</v>
      </c>
      <c r="D14" s="19">
        <v>21543</v>
      </c>
      <c r="E14" s="19">
        <v>1508</v>
      </c>
      <c r="F14" s="19">
        <v>1717</v>
      </c>
      <c r="G14" s="19">
        <v>24768</v>
      </c>
      <c r="I14" s="20">
        <f t="shared" si="0"/>
        <v>112.58181818181818</v>
      </c>
      <c r="J14" s="21">
        <f t="shared" si="1"/>
        <v>287.21363636363634</v>
      </c>
      <c r="K14" s="21">
        <f t="shared" si="2"/>
        <v>399.7954545454545</v>
      </c>
      <c r="M14" s="20">
        <f>G14/1650</f>
        <v>15.010909090909092</v>
      </c>
      <c r="N14" s="21">
        <f t="shared" si="3"/>
        <v>38.295151515151517</v>
      </c>
      <c r="O14" s="21">
        <f t="shared" si="4"/>
        <v>53.306060606060612</v>
      </c>
      <c r="Q14" s="17">
        <v>63187</v>
      </c>
      <c r="R14" s="18">
        <f>G14+Q14</f>
        <v>87955</v>
      </c>
    </row>
    <row r="15" spans="1:18" x14ac:dyDescent="0.2">
      <c r="C15" s="13" t="s">
        <v>20</v>
      </c>
      <c r="D15" s="19">
        <v>21828</v>
      </c>
      <c r="E15" s="19">
        <v>1528</v>
      </c>
      <c r="F15" s="19">
        <v>1756</v>
      </c>
      <c r="G15" s="19">
        <v>25112</v>
      </c>
      <c r="I15" s="20">
        <f t="shared" si="0"/>
        <v>114.14545454545454</v>
      </c>
      <c r="J15" s="21">
        <f t="shared" si="1"/>
        <v>287.21363636363634</v>
      </c>
      <c r="K15" s="21">
        <f t="shared" si="2"/>
        <v>401.35909090909087</v>
      </c>
      <c r="M15" s="20">
        <f>G15/1650</f>
        <v>15.219393939393939</v>
      </c>
      <c r="N15" s="21">
        <f t="shared" si="3"/>
        <v>38.295151515151517</v>
      </c>
      <c r="O15" s="21">
        <f t="shared" si="4"/>
        <v>53.514545454545456</v>
      </c>
      <c r="Q15" s="17">
        <v>63187</v>
      </c>
      <c r="R15" s="18">
        <f>G15+Q15</f>
        <v>88299</v>
      </c>
    </row>
    <row r="16" spans="1:18" x14ac:dyDescent="0.2">
      <c r="D16" s="19"/>
      <c r="E16" s="19"/>
      <c r="F16" s="19"/>
      <c r="G16" s="19"/>
      <c r="I16" s="20"/>
      <c r="J16" s="21"/>
      <c r="K16" s="21"/>
      <c r="M16" s="20"/>
      <c r="N16" s="21"/>
      <c r="O16" s="21"/>
      <c r="Q16" s="17"/>
      <c r="R16" s="18"/>
    </row>
    <row r="17" spans="1:18" x14ac:dyDescent="0.2">
      <c r="A17" s="1" t="s">
        <v>21</v>
      </c>
      <c r="C17" s="2">
        <v>8</v>
      </c>
      <c r="D17" s="19">
        <v>21543</v>
      </c>
      <c r="E17" s="19">
        <v>1508</v>
      </c>
      <c r="F17" s="19">
        <v>1717</v>
      </c>
      <c r="G17" s="19">
        <v>24768</v>
      </c>
      <c r="I17" s="20">
        <f t="shared" si="0"/>
        <v>112.58181818181818</v>
      </c>
      <c r="J17" s="21">
        <f t="shared" si="1"/>
        <v>287.21363636363634</v>
      </c>
      <c r="K17" s="21">
        <f t="shared" si="2"/>
        <v>399.7954545454545</v>
      </c>
      <c r="M17" s="20">
        <f t="shared" ref="M17:M23" si="5">G17/1650</f>
        <v>15.010909090909092</v>
      </c>
      <c r="N17" s="21">
        <f t="shared" si="3"/>
        <v>38.295151515151517</v>
      </c>
      <c r="O17" s="21">
        <f t="shared" si="4"/>
        <v>53.306060606060612</v>
      </c>
      <c r="Q17" s="17">
        <v>63187</v>
      </c>
      <c r="R17" s="18">
        <f t="shared" ref="R17:R23" si="6">G17+Q17</f>
        <v>87955</v>
      </c>
    </row>
    <row r="18" spans="1:18" x14ac:dyDescent="0.2">
      <c r="C18" s="2">
        <v>9</v>
      </c>
      <c r="D18" s="19">
        <v>21868</v>
      </c>
      <c r="E18" s="19">
        <v>1531</v>
      </c>
      <c r="F18" s="19">
        <v>1762</v>
      </c>
      <c r="G18" s="19">
        <v>25161</v>
      </c>
      <c r="I18" s="20">
        <f t="shared" si="0"/>
        <v>114.36818181818182</v>
      </c>
      <c r="J18" s="21">
        <f t="shared" si="1"/>
        <v>287.21363636363634</v>
      </c>
      <c r="K18" s="21">
        <f t="shared" si="2"/>
        <v>401.58181818181816</v>
      </c>
      <c r="M18" s="20">
        <f t="shared" si="5"/>
        <v>15.24909090909091</v>
      </c>
      <c r="N18" s="21">
        <f t="shared" si="3"/>
        <v>38.295151515151517</v>
      </c>
      <c r="O18" s="21">
        <f t="shared" si="4"/>
        <v>53.544242424242427</v>
      </c>
      <c r="Q18" s="17">
        <v>63187</v>
      </c>
      <c r="R18" s="18">
        <f t="shared" si="6"/>
        <v>88348</v>
      </c>
    </row>
    <row r="19" spans="1:18" x14ac:dyDescent="0.2">
      <c r="C19" s="2">
        <v>10</v>
      </c>
      <c r="D19" s="19">
        <v>22214</v>
      </c>
      <c r="E19" s="19">
        <v>1555</v>
      </c>
      <c r="F19" s="19">
        <v>1810</v>
      </c>
      <c r="G19" s="19">
        <v>25579</v>
      </c>
      <c r="I19" s="20">
        <f t="shared" si="0"/>
        <v>116.26818181818182</v>
      </c>
      <c r="J19" s="21">
        <f t="shared" si="1"/>
        <v>287.21363636363634</v>
      </c>
      <c r="K19" s="21">
        <f t="shared" si="2"/>
        <v>403.48181818181814</v>
      </c>
      <c r="M19" s="20">
        <f t="shared" si="5"/>
        <v>15.502424242424242</v>
      </c>
      <c r="N19" s="21">
        <f t="shared" si="3"/>
        <v>38.295151515151517</v>
      </c>
      <c r="O19" s="21">
        <f t="shared" si="4"/>
        <v>53.797575757575757</v>
      </c>
      <c r="Q19" s="17">
        <v>63187</v>
      </c>
      <c r="R19" s="18">
        <f t="shared" si="6"/>
        <v>88766</v>
      </c>
    </row>
    <row r="20" spans="1:18" x14ac:dyDescent="0.2">
      <c r="C20" s="2">
        <v>11</v>
      </c>
      <c r="D20" s="19">
        <v>22681</v>
      </c>
      <c r="E20" s="19">
        <v>1588</v>
      </c>
      <c r="F20" s="19">
        <v>1874</v>
      </c>
      <c r="G20" s="19">
        <v>26143</v>
      </c>
      <c r="I20" s="20">
        <f t="shared" si="0"/>
        <v>118.83181818181818</v>
      </c>
      <c r="J20" s="21">
        <f t="shared" si="1"/>
        <v>287.21363636363634</v>
      </c>
      <c r="K20" s="21">
        <f t="shared" si="2"/>
        <v>406.0454545454545</v>
      </c>
      <c r="M20" s="20">
        <f t="shared" si="5"/>
        <v>15.844242424242424</v>
      </c>
      <c r="N20" s="21">
        <f t="shared" si="3"/>
        <v>38.295151515151517</v>
      </c>
      <c r="O20" s="21">
        <f t="shared" si="4"/>
        <v>54.139393939393941</v>
      </c>
      <c r="Q20" s="17">
        <v>63187</v>
      </c>
      <c r="R20" s="18">
        <f t="shared" si="6"/>
        <v>89330</v>
      </c>
    </row>
    <row r="21" spans="1:18" x14ac:dyDescent="0.2">
      <c r="C21" s="2" t="s">
        <v>22</v>
      </c>
      <c r="D21" s="19">
        <v>23144</v>
      </c>
      <c r="E21" s="19">
        <v>1620</v>
      </c>
      <c r="F21" s="19">
        <v>1938</v>
      </c>
      <c r="G21" s="19">
        <v>26702</v>
      </c>
      <c r="I21" s="20">
        <f t="shared" si="0"/>
        <v>121.37272727272727</v>
      </c>
      <c r="J21" s="21">
        <f t="shared" si="1"/>
        <v>287.21363636363634</v>
      </c>
      <c r="K21" s="21">
        <f t="shared" si="2"/>
        <v>408.58636363636361</v>
      </c>
      <c r="M21" s="20">
        <f t="shared" si="5"/>
        <v>16.183030303030304</v>
      </c>
      <c r="N21" s="21">
        <f t="shared" si="3"/>
        <v>38.295151515151517</v>
      </c>
      <c r="O21" s="21">
        <f t="shared" si="4"/>
        <v>54.478181818181824</v>
      </c>
      <c r="Q21" s="17">
        <v>63187</v>
      </c>
      <c r="R21" s="18">
        <f t="shared" si="6"/>
        <v>89889</v>
      </c>
    </row>
    <row r="22" spans="1:18" x14ac:dyDescent="0.2">
      <c r="C22" s="13" t="s">
        <v>23</v>
      </c>
      <c r="D22" s="19">
        <v>23700</v>
      </c>
      <c r="E22" s="19">
        <v>1659</v>
      </c>
      <c r="F22" s="19">
        <v>2015</v>
      </c>
      <c r="G22" s="19">
        <v>27374</v>
      </c>
      <c r="I22" s="20">
        <f t="shared" si="0"/>
        <v>124.42727272727272</v>
      </c>
      <c r="J22" s="21">
        <f t="shared" si="1"/>
        <v>287.21363636363634</v>
      </c>
      <c r="K22" s="21">
        <f t="shared" si="2"/>
        <v>411.64090909090908</v>
      </c>
      <c r="M22" s="20">
        <f t="shared" si="5"/>
        <v>16.59030303030303</v>
      </c>
      <c r="N22" s="21">
        <f t="shared" si="3"/>
        <v>38.295151515151517</v>
      </c>
      <c r="O22" s="21">
        <f t="shared" si="4"/>
        <v>54.88545454545455</v>
      </c>
      <c r="Q22" s="17">
        <v>63187</v>
      </c>
      <c r="R22" s="18">
        <f t="shared" si="6"/>
        <v>90561</v>
      </c>
    </row>
    <row r="23" spans="1:18" x14ac:dyDescent="0.2">
      <c r="C23" s="13" t="s">
        <v>24</v>
      </c>
      <c r="D23" s="19">
        <v>24248</v>
      </c>
      <c r="E23" s="19">
        <v>1697</v>
      </c>
      <c r="F23" s="19">
        <v>2090</v>
      </c>
      <c r="G23" s="19">
        <v>28035</v>
      </c>
      <c r="I23" s="20">
        <f t="shared" si="0"/>
        <v>127.43181818181819</v>
      </c>
      <c r="J23" s="21">
        <f t="shared" si="1"/>
        <v>287.21363636363634</v>
      </c>
      <c r="K23" s="21">
        <f t="shared" si="2"/>
        <v>414.64545454545453</v>
      </c>
      <c r="M23" s="20">
        <f t="shared" si="5"/>
        <v>16.990909090909092</v>
      </c>
      <c r="N23" s="21">
        <f t="shared" si="3"/>
        <v>38.295151515151517</v>
      </c>
      <c r="O23" s="21">
        <f t="shared" si="4"/>
        <v>55.286060606060609</v>
      </c>
      <c r="Q23" s="17">
        <v>63187</v>
      </c>
      <c r="R23" s="18">
        <f t="shared" si="6"/>
        <v>91222</v>
      </c>
    </row>
    <row r="24" spans="1:18" x14ac:dyDescent="0.2">
      <c r="D24" s="19"/>
      <c r="E24" s="19"/>
      <c r="F24" s="19"/>
      <c r="G24" s="19"/>
      <c r="I24" s="20"/>
      <c r="J24" s="21"/>
      <c r="K24" s="21"/>
      <c r="M24" s="20"/>
      <c r="N24" s="21"/>
      <c r="O24" s="21"/>
      <c r="Q24" s="17"/>
      <c r="R24" s="18"/>
    </row>
    <row r="25" spans="1:18" x14ac:dyDescent="0.2">
      <c r="A25" s="1" t="s">
        <v>25</v>
      </c>
      <c r="B25" s="22"/>
      <c r="C25" s="2">
        <v>12</v>
      </c>
      <c r="D25" s="19">
        <v>23144</v>
      </c>
      <c r="E25" s="19">
        <v>1620</v>
      </c>
      <c r="F25" s="19">
        <v>1938</v>
      </c>
      <c r="G25" s="19">
        <v>26702</v>
      </c>
      <c r="I25" s="20">
        <f t="shared" si="0"/>
        <v>121.37272727272727</v>
      </c>
      <c r="J25" s="21">
        <f t="shared" si="1"/>
        <v>287.21363636363634</v>
      </c>
      <c r="K25" s="21">
        <f t="shared" si="2"/>
        <v>408.58636363636361</v>
      </c>
      <c r="M25" s="20">
        <f t="shared" ref="M25:M36" si="7">G25/1650</f>
        <v>16.183030303030304</v>
      </c>
      <c r="N25" s="21">
        <f t="shared" si="3"/>
        <v>38.295151515151517</v>
      </c>
      <c r="O25" s="21">
        <f t="shared" si="4"/>
        <v>54.478181818181824</v>
      </c>
      <c r="Q25" s="17">
        <v>63187</v>
      </c>
      <c r="R25" s="18">
        <f t="shared" ref="R25:R36" si="8">G25+Q25</f>
        <v>89889</v>
      </c>
    </row>
    <row r="26" spans="1:18" x14ac:dyDescent="0.2">
      <c r="B26" s="22"/>
      <c r="C26" s="2">
        <v>13</v>
      </c>
      <c r="D26" s="19">
        <v>23700</v>
      </c>
      <c r="E26" s="19">
        <v>1659</v>
      </c>
      <c r="F26" s="19">
        <v>2015</v>
      </c>
      <c r="G26" s="19">
        <v>27374</v>
      </c>
      <c r="I26" s="20">
        <f t="shared" si="0"/>
        <v>124.42727272727272</v>
      </c>
      <c r="J26" s="21">
        <f t="shared" si="1"/>
        <v>287.21363636363634</v>
      </c>
      <c r="K26" s="21">
        <f t="shared" si="2"/>
        <v>411.64090909090908</v>
      </c>
      <c r="M26" s="20">
        <f t="shared" si="7"/>
        <v>16.59030303030303</v>
      </c>
      <c r="N26" s="21">
        <f t="shared" si="3"/>
        <v>38.295151515151517</v>
      </c>
      <c r="O26" s="21">
        <f t="shared" si="4"/>
        <v>54.88545454545455</v>
      </c>
      <c r="Q26" s="17">
        <v>63187</v>
      </c>
      <c r="R26" s="18">
        <f t="shared" si="8"/>
        <v>90561</v>
      </c>
    </row>
    <row r="27" spans="1:18" x14ac:dyDescent="0.2">
      <c r="B27" s="22"/>
      <c r="C27" s="2">
        <v>14</v>
      </c>
      <c r="D27" s="19">
        <v>24248</v>
      </c>
      <c r="E27" s="19">
        <v>1697</v>
      </c>
      <c r="F27" s="19">
        <v>2090</v>
      </c>
      <c r="G27" s="19">
        <v>28035</v>
      </c>
      <c r="I27" s="20">
        <f t="shared" si="0"/>
        <v>127.43181818181819</v>
      </c>
      <c r="J27" s="21">
        <f t="shared" si="1"/>
        <v>287.21363636363634</v>
      </c>
      <c r="K27" s="21">
        <f t="shared" si="2"/>
        <v>414.64545454545453</v>
      </c>
      <c r="M27" s="20">
        <f t="shared" si="7"/>
        <v>16.990909090909092</v>
      </c>
      <c r="N27" s="21">
        <f t="shared" si="3"/>
        <v>38.295151515151517</v>
      </c>
      <c r="O27" s="21">
        <f t="shared" si="4"/>
        <v>55.286060606060609</v>
      </c>
      <c r="Q27" s="17">
        <v>63187</v>
      </c>
      <c r="R27" s="18">
        <f t="shared" si="8"/>
        <v>91222</v>
      </c>
    </row>
    <row r="28" spans="1:18" x14ac:dyDescent="0.2">
      <c r="B28" s="22"/>
      <c r="C28" s="2">
        <v>15</v>
      </c>
      <c r="D28" s="19">
        <v>24533</v>
      </c>
      <c r="E28" s="19">
        <v>1717</v>
      </c>
      <c r="F28" s="19">
        <v>2130</v>
      </c>
      <c r="G28" s="19">
        <v>28380</v>
      </c>
      <c r="I28" s="20">
        <f t="shared" si="0"/>
        <v>129</v>
      </c>
      <c r="J28" s="21">
        <f t="shared" si="1"/>
        <v>287.21363636363634</v>
      </c>
      <c r="K28" s="21">
        <f t="shared" si="2"/>
        <v>416.21363636363634</v>
      </c>
      <c r="M28" s="20">
        <f t="shared" si="7"/>
        <v>17.2</v>
      </c>
      <c r="N28" s="21">
        <f t="shared" si="3"/>
        <v>38.295151515151517</v>
      </c>
      <c r="O28" s="21">
        <f t="shared" si="4"/>
        <v>55.49515151515152</v>
      </c>
      <c r="Q28" s="17">
        <v>63187</v>
      </c>
      <c r="R28" s="18">
        <f t="shared" si="8"/>
        <v>91567</v>
      </c>
    </row>
    <row r="29" spans="1:18" x14ac:dyDescent="0.2">
      <c r="B29" s="22"/>
      <c r="C29" s="2">
        <v>16</v>
      </c>
      <c r="D29" s="19">
        <v>25138</v>
      </c>
      <c r="E29" s="19">
        <v>1760</v>
      </c>
      <c r="F29" s="19">
        <v>2213</v>
      </c>
      <c r="G29" s="19">
        <v>29111</v>
      </c>
      <c r="I29" s="20">
        <f t="shared" si="0"/>
        <v>132.32272727272726</v>
      </c>
      <c r="J29" s="21">
        <f t="shared" si="1"/>
        <v>287.21363636363634</v>
      </c>
      <c r="K29" s="21">
        <f t="shared" si="2"/>
        <v>419.5363636363636</v>
      </c>
      <c r="M29" s="20">
        <f t="shared" si="7"/>
        <v>17.643030303030304</v>
      </c>
      <c r="N29" s="21">
        <f t="shared" si="3"/>
        <v>38.295151515151517</v>
      </c>
      <c r="O29" s="21">
        <f t="shared" si="4"/>
        <v>55.938181818181818</v>
      </c>
      <c r="Q29" s="17">
        <v>63187</v>
      </c>
      <c r="R29" s="18">
        <f t="shared" si="8"/>
        <v>92298</v>
      </c>
    </row>
    <row r="30" spans="1:18" x14ac:dyDescent="0.2">
      <c r="B30" s="22"/>
      <c r="C30" s="2">
        <v>17</v>
      </c>
      <c r="D30" s="19">
        <v>25742</v>
      </c>
      <c r="E30" s="19">
        <v>1802</v>
      </c>
      <c r="F30" s="19">
        <v>2297</v>
      </c>
      <c r="G30" s="19">
        <v>29841</v>
      </c>
      <c r="I30" s="20">
        <f t="shared" si="0"/>
        <v>135.6409090909091</v>
      </c>
      <c r="J30" s="21">
        <f t="shared" si="1"/>
        <v>287.21363636363634</v>
      </c>
      <c r="K30" s="21">
        <f t="shared" si="2"/>
        <v>422.85454545454547</v>
      </c>
      <c r="M30" s="20">
        <f t="shared" si="7"/>
        <v>18.085454545454546</v>
      </c>
      <c r="N30" s="21">
        <f t="shared" si="3"/>
        <v>38.295151515151517</v>
      </c>
      <c r="O30" s="21">
        <f t="shared" si="4"/>
        <v>56.380606060606063</v>
      </c>
      <c r="Q30" s="17">
        <v>63187</v>
      </c>
      <c r="R30" s="18">
        <f t="shared" si="8"/>
        <v>93028</v>
      </c>
    </row>
    <row r="31" spans="1:18" x14ac:dyDescent="0.2">
      <c r="B31" s="22"/>
      <c r="C31" s="2">
        <v>18</v>
      </c>
      <c r="D31" s="19">
        <v>26444</v>
      </c>
      <c r="E31" s="19">
        <v>1851</v>
      </c>
      <c r="F31" s="19">
        <v>2393</v>
      </c>
      <c r="G31" s="19">
        <v>30688</v>
      </c>
      <c r="I31" s="20">
        <f t="shared" si="0"/>
        <v>139.4909090909091</v>
      </c>
      <c r="J31" s="21">
        <f t="shared" si="1"/>
        <v>287.21363636363634</v>
      </c>
      <c r="K31" s="21">
        <f t="shared" si="2"/>
        <v>426.70454545454544</v>
      </c>
      <c r="M31" s="20">
        <f t="shared" si="7"/>
        <v>18.598787878787878</v>
      </c>
      <c r="N31" s="21">
        <f t="shared" si="3"/>
        <v>38.295151515151517</v>
      </c>
      <c r="O31" s="21">
        <f t="shared" si="4"/>
        <v>56.893939393939391</v>
      </c>
      <c r="Q31" s="17">
        <v>63187</v>
      </c>
      <c r="R31" s="18">
        <f t="shared" si="8"/>
        <v>93875</v>
      </c>
    </row>
    <row r="32" spans="1:18" x14ac:dyDescent="0.2">
      <c r="B32" s="22"/>
      <c r="C32" s="2">
        <v>19</v>
      </c>
      <c r="D32" s="19">
        <v>27181</v>
      </c>
      <c r="E32" s="19">
        <v>1903</v>
      </c>
      <c r="F32" s="19">
        <v>2495</v>
      </c>
      <c r="G32" s="19">
        <v>31579</v>
      </c>
      <c r="I32" s="20">
        <f t="shared" si="0"/>
        <v>143.54090909090908</v>
      </c>
      <c r="J32" s="21">
        <f t="shared" si="1"/>
        <v>287.21363636363634</v>
      </c>
      <c r="K32" s="21">
        <f t="shared" si="2"/>
        <v>430.75454545454545</v>
      </c>
      <c r="M32" s="20">
        <f t="shared" si="7"/>
        <v>19.13878787878788</v>
      </c>
      <c r="N32" s="21">
        <f t="shared" si="3"/>
        <v>38.295151515151517</v>
      </c>
      <c r="O32" s="21">
        <f t="shared" si="4"/>
        <v>57.433939393939397</v>
      </c>
      <c r="Q32" s="17">
        <v>63187</v>
      </c>
      <c r="R32" s="18">
        <f t="shared" si="8"/>
        <v>94766</v>
      </c>
    </row>
    <row r="33" spans="1:18" x14ac:dyDescent="0.2">
      <c r="B33" s="22"/>
      <c r="C33" s="2" t="s">
        <v>26</v>
      </c>
      <c r="D33" s="19">
        <v>27979</v>
      </c>
      <c r="E33" s="19">
        <v>1959</v>
      </c>
      <c r="F33" s="19">
        <v>2605</v>
      </c>
      <c r="G33" s="19">
        <v>32543</v>
      </c>
      <c r="I33" s="20">
        <f t="shared" si="0"/>
        <v>147.92272727272729</v>
      </c>
      <c r="J33" s="21">
        <f t="shared" si="1"/>
        <v>287.21363636363634</v>
      </c>
      <c r="K33" s="21">
        <f t="shared" si="2"/>
        <v>435.13636363636363</v>
      </c>
      <c r="M33" s="20">
        <f t="shared" si="7"/>
        <v>19.723030303030303</v>
      </c>
      <c r="N33" s="21">
        <f t="shared" si="3"/>
        <v>38.295151515151517</v>
      </c>
      <c r="O33" s="21">
        <f t="shared" si="4"/>
        <v>58.018181818181816</v>
      </c>
      <c r="Q33" s="17">
        <v>63187</v>
      </c>
      <c r="R33" s="18">
        <f t="shared" si="8"/>
        <v>95730</v>
      </c>
    </row>
    <row r="34" spans="1:18" x14ac:dyDescent="0.2">
      <c r="B34" s="22"/>
      <c r="C34" s="2" t="s">
        <v>27</v>
      </c>
      <c r="D34" s="19">
        <v>28758</v>
      </c>
      <c r="E34" s="19">
        <v>2013</v>
      </c>
      <c r="F34" s="19">
        <v>2713</v>
      </c>
      <c r="G34" s="19">
        <v>33484</v>
      </c>
      <c r="I34" s="20">
        <f t="shared" si="0"/>
        <v>152.19999999999999</v>
      </c>
      <c r="J34" s="21">
        <f t="shared" si="1"/>
        <v>287.21363636363634</v>
      </c>
      <c r="K34" s="21">
        <f t="shared" si="2"/>
        <v>439.41363636363633</v>
      </c>
      <c r="M34" s="20">
        <f t="shared" si="7"/>
        <v>20.293333333333333</v>
      </c>
      <c r="N34" s="21">
        <f t="shared" si="3"/>
        <v>38.295151515151517</v>
      </c>
      <c r="O34" s="21">
        <f t="shared" si="4"/>
        <v>58.588484848484853</v>
      </c>
      <c r="Q34" s="17">
        <v>63187</v>
      </c>
      <c r="R34" s="18">
        <f t="shared" si="8"/>
        <v>96671</v>
      </c>
    </row>
    <row r="35" spans="1:18" x14ac:dyDescent="0.2">
      <c r="B35" s="22"/>
      <c r="C35" s="2" t="s">
        <v>28</v>
      </c>
      <c r="D35" s="19">
        <v>29605</v>
      </c>
      <c r="E35" s="19">
        <v>2072</v>
      </c>
      <c r="F35" s="19">
        <v>2830</v>
      </c>
      <c r="G35" s="19">
        <v>34507</v>
      </c>
      <c r="I35" s="20">
        <f t="shared" si="0"/>
        <v>156.85</v>
      </c>
      <c r="J35" s="21">
        <f t="shared" si="1"/>
        <v>287.21363636363634</v>
      </c>
      <c r="K35" s="21">
        <f t="shared" si="2"/>
        <v>444.06363636363631</v>
      </c>
      <c r="M35" s="20">
        <f t="shared" si="7"/>
        <v>20.913333333333334</v>
      </c>
      <c r="N35" s="21">
        <f t="shared" si="3"/>
        <v>38.295151515151517</v>
      </c>
      <c r="O35" s="21">
        <f t="shared" si="4"/>
        <v>59.208484848484851</v>
      </c>
      <c r="Q35" s="17">
        <v>63187</v>
      </c>
      <c r="R35" s="18">
        <f t="shared" si="8"/>
        <v>97694</v>
      </c>
    </row>
    <row r="36" spans="1:18" x14ac:dyDescent="0.2">
      <c r="B36" s="22"/>
      <c r="C36" s="2" t="s">
        <v>29</v>
      </c>
      <c r="D36" s="19">
        <v>30487</v>
      </c>
      <c r="E36" s="19">
        <v>2134</v>
      </c>
      <c r="F36" s="19">
        <v>2951</v>
      </c>
      <c r="G36" s="19">
        <v>35572</v>
      </c>
      <c r="I36" s="20">
        <f t="shared" si="0"/>
        <v>161.69090909090909</v>
      </c>
      <c r="J36" s="21">
        <f t="shared" si="1"/>
        <v>287.21363636363634</v>
      </c>
      <c r="K36" s="21">
        <f t="shared" si="2"/>
        <v>448.90454545454543</v>
      </c>
      <c r="M36" s="20">
        <f t="shared" si="7"/>
        <v>21.558787878787879</v>
      </c>
      <c r="N36" s="21">
        <f t="shared" si="3"/>
        <v>38.295151515151517</v>
      </c>
      <c r="O36" s="21">
        <f t="shared" si="4"/>
        <v>59.853939393939399</v>
      </c>
      <c r="Q36" s="17">
        <v>63187</v>
      </c>
      <c r="R36" s="18">
        <f t="shared" si="8"/>
        <v>98759</v>
      </c>
    </row>
    <row r="37" spans="1:18" x14ac:dyDescent="0.2">
      <c r="I37" s="20"/>
      <c r="J37" s="21"/>
      <c r="K37" s="21"/>
      <c r="M37" s="20"/>
      <c r="N37" s="21"/>
      <c r="O37" s="21"/>
      <c r="Q37" s="17"/>
      <c r="R37" s="18"/>
    </row>
    <row r="38" spans="1:18" x14ac:dyDescent="0.2">
      <c r="A38" s="1" t="s">
        <v>30</v>
      </c>
      <c r="B38" s="22"/>
      <c r="C38" s="2">
        <v>20</v>
      </c>
      <c r="D38" s="19">
        <v>27979</v>
      </c>
      <c r="E38" s="19">
        <v>1959</v>
      </c>
      <c r="F38" s="19">
        <v>2605</v>
      </c>
      <c r="G38" s="19">
        <v>32543</v>
      </c>
      <c r="I38" s="20">
        <f t="shared" si="0"/>
        <v>147.92272727272729</v>
      </c>
      <c r="J38" s="21">
        <f t="shared" si="1"/>
        <v>287.21363636363634</v>
      </c>
      <c r="K38" s="21">
        <f t="shared" si="2"/>
        <v>435.13636363636363</v>
      </c>
      <c r="M38" s="20">
        <f t="shared" ref="M38:M48" si="9">G38/1650</f>
        <v>19.723030303030303</v>
      </c>
      <c r="N38" s="21">
        <f t="shared" si="3"/>
        <v>38.295151515151517</v>
      </c>
      <c r="O38" s="21">
        <f t="shared" si="4"/>
        <v>58.018181818181816</v>
      </c>
      <c r="Q38" s="17">
        <v>63187</v>
      </c>
      <c r="R38" s="18">
        <f t="shared" ref="R38:R48" si="10">G38+Q38</f>
        <v>95730</v>
      </c>
    </row>
    <row r="39" spans="1:18" x14ac:dyDescent="0.2">
      <c r="C39" s="2">
        <v>21</v>
      </c>
      <c r="D39" s="19">
        <v>28758</v>
      </c>
      <c r="E39" s="19">
        <v>2013</v>
      </c>
      <c r="F39" s="19">
        <v>2713</v>
      </c>
      <c r="G39" s="19">
        <v>33484</v>
      </c>
      <c r="I39" s="20">
        <f t="shared" si="0"/>
        <v>152.19999999999999</v>
      </c>
      <c r="J39" s="21">
        <f t="shared" si="1"/>
        <v>287.21363636363634</v>
      </c>
      <c r="K39" s="21">
        <f t="shared" si="2"/>
        <v>439.41363636363633</v>
      </c>
      <c r="M39" s="20">
        <f t="shared" si="9"/>
        <v>20.293333333333333</v>
      </c>
      <c r="N39" s="21">
        <f t="shared" si="3"/>
        <v>38.295151515151517</v>
      </c>
      <c r="O39" s="21">
        <f t="shared" si="4"/>
        <v>58.588484848484853</v>
      </c>
      <c r="Q39" s="17">
        <v>63187</v>
      </c>
      <c r="R39" s="18">
        <f t="shared" si="10"/>
        <v>96671</v>
      </c>
    </row>
    <row r="40" spans="1:18" x14ac:dyDescent="0.2">
      <c r="C40" s="2">
        <v>22</v>
      </c>
      <c r="D40" s="19">
        <v>29605</v>
      </c>
      <c r="E40" s="19">
        <v>2072</v>
      </c>
      <c r="F40" s="19">
        <v>2830</v>
      </c>
      <c r="G40" s="19">
        <v>34507</v>
      </c>
      <c r="I40" s="20">
        <f t="shared" si="0"/>
        <v>156.85</v>
      </c>
      <c r="J40" s="21">
        <f t="shared" si="1"/>
        <v>287.21363636363634</v>
      </c>
      <c r="K40" s="21">
        <f t="shared" si="2"/>
        <v>444.06363636363631</v>
      </c>
      <c r="M40" s="20">
        <f t="shared" si="9"/>
        <v>20.913333333333334</v>
      </c>
      <c r="N40" s="21">
        <f t="shared" si="3"/>
        <v>38.295151515151517</v>
      </c>
      <c r="O40" s="21">
        <f t="shared" si="4"/>
        <v>59.208484848484851</v>
      </c>
      <c r="Q40" s="17">
        <v>63187</v>
      </c>
      <c r="R40" s="18">
        <f t="shared" si="10"/>
        <v>97694</v>
      </c>
    </row>
    <row r="41" spans="1:18" x14ac:dyDescent="0.2">
      <c r="C41" s="2">
        <v>23</v>
      </c>
      <c r="D41" s="19">
        <v>30487</v>
      </c>
      <c r="E41" s="19">
        <v>2134</v>
      </c>
      <c r="F41" s="19">
        <v>2951</v>
      </c>
      <c r="G41" s="19">
        <v>35572</v>
      </c>
      <c r="I41" s="20">
        <f t="shared" si="0"/>
        <v>161.69090909090909</v>
      </c>
      <c r="J41" s="21">
        <f t="shared" si="1"/>
        <v>287.21363636363634</v>
      </c>
      <c r="K41" s="21">
        <f t="shared" si="2"/>
        <v>448.90454545454543</v>
      </c>
      <c r="M41" s="20">
        <f t="shared" si="9"/>
        <v>21.558787878787879</v>
      </c>
      <c r="N41" s="21">
        <f t="shared" si="3"/>
        <v>38.295151515151517</v>
      </c>
      <c r="O41" s="21">
        <f t="shared" si="4"/>
        <v>59.853939393939399</v>
      </c>
      <c r="Q41" s="17">
        <v>63187</v>
      </c>
      <c r="R41" s="18">
        <f t="shared" si="10"/>
        <v>98759</v>
      </c>
    </row>
    <row r="42" spans="1:18" x14ac:dyDescent="0.2">
      <c r="B42" s="22"/>
      <c r="C42" s="2">
        <v>24</v>
      </c>
      <c r="D42" s="19">
        <v>31396</v>
      </c>
      <c r="E42" s="19">
        <v>2198</v>
      </c>
      <c r="F42" s="19">
        <v>3077</v>
      </c>
      <c r="G42" s="19">
        <v>36671</v>
      </c>
      <c r="I42" s="20">
        <f t="shared" si="0"/>
        <v>166.68636363636364</v>
      </c>
      <c r="J42" s="21">
        <f t="shared" si="1"/>
        <v>287.21363636363634</v>
      </c>
      <c r="K42" s="21">
        <f t="shared" si="2"/>
        <v>453.9</v>
      </c>
      <c r="M42" s="20">
        <f t="shared" si="9"/>
        <v>22.224848484848486</v>
      </c>
      <c r="N42" s="21">
        <f t="shared" si="3"/>
        <v>38.295151515151517</v>
      </c>
      <c r="O42" s="21">
        <f t="shared" si="4"/>
        <v>60.52</v>
      </c>
      <c r="Q42" s="17">
        <v>63187</v>
      </c>
      <c r="R42" s="18">
        <f t="shared" si="10"/>
        <v>99858</v>
      </c>
    </row>
    <row r="43" spans="1:18" x14ac:dyDescent="0.2">
      <c r="C43" s="2">
        <v>25</v>
      </c>
      <c r="D43" s="19">
        <v>32332</v>
      </c>
      <c r="E43" s="19">
        <v>2263</v>
      </c>
      <c r="F43" s="19">
        <v>3206</v>
      </c>
      <c r="G43" s="19">
        <v>37801</v>
      </c>
      <c r="I43" s="20">
        <f t="shared" si="0"/>
        <v>171.82272727272726</v>
      </c>
      <c r="J43" s="21">
        <f t="shared" si="1"/>
        <v>287.21363636363634</v>
      </c>
      <c r="K43" s="21">
        <f t="shared" si="2"/>
        <v>459.0363636363636</v>
      </c>
      <c r="M43" s="20">
        <f t="shared" si="9"/>
        <v>22.90969696969697</v>
      </c>
      <c r="N43" s="21">
        <f t="shared" si="3"/>
        <v>38.295151515151517</v>
      </c>
      <c r="O43" s="21">
        <f t="shared" si="4"/>
        <v>61.204848484848483</v>
      </c>
      <c r="Q43" s="17">
        <v>63187</v>
      </c>
      <c r="R43" s="18">
        <f t="shared" si="10"/>
        <v>100988</v>
      </c>
    </row>
    <row r="44" spans="1:18" x14ac:dyDescent="0.2">
      <c r="C44" s="2">
        <v>26</v>
      </c>
      <c r="D44" s="19">
        <v>32982</v>
      </c>
      <c r="E44" s="19">
        <v>2309</v>
      </c>
      <c r="F44" s="19">
        <v>3296</v>
      </c>
      <c r="G44" s="19">
        <v>38587</v>
      </c>
      <c r="I44" s="20">
        <f t="shared" si="0"/>
        <v>175.39545454545456</v>
      </c>
      <c r="J44" s="21">
        <f t="shared" si="1"/>
        <v>287.21363636363634</v>
      </c>
      <c r="K44" s="21">
        <f t="shared" si="2"/>
        <v>462.60909090909092</v>
      </c>
      <c r="M44" s="20">
        <f t="shared" si="9"/>
        <v>23.386060606060607</v>
      </c>
      <c r="N44" s="21">
        <f t="shared" si="3"/>
        <v>38.295151515151517</v>
      </c>
      <c r="O44" s="21">
        <f t="shared" si="4"/>
        <v>61.681212121212127</v>
      </c>
      <c r="Q44" s="17">
        <v>63187</v>
      </c>
      <c r="R44" s="18">
        <f t="shared" si="10"/>
        <v>101774</v>
      </c>
    </row>
    <row r="45" spans="1:18" x14ac:dyDescent="0.2">
      <c r="C45" s="2" t="s">
        <v>31</v>
      </c>
      <c r="D45" s="19">
        <v>33966</v>
      </c>
      <c r="E45" s="19">
        <v>2378</v>
      </c>
      <c r="F45" s="19">
        <v>3432</v>
      </c>
      <c r="G45" s="19">
        <v>39776</v>
      </c>
      <c r="I45" s="20">
        <f t="shared" si="0"/>
        <v>180.8</v>
      </c>
      <c r="J45" s="21">
        <f t="shared" si="1"/>
        <v>287.21363636363634</v>
      </c>
      <c r="K45" s="21">
        <f t="shared" si="2"/>
        <v>468.01363636363635</v>
      </c>
      <c r="M45" s="20">
        <f t="shared" si="9"/>
        <v>24.106666666666666</v>
      </c>
      <c r="N45" s="21">
        <f t="shared" si="3"/>
        <v>38.295151515151517</v>
      </c>
      <c r="O45" s="21">
        <f t="shared" si="4"/>
        <v>62.401818181818186</v>
      </c>
      <c r="Q45" s="17">
        <v>63187</v>
      </c>
      <c r="R45" s="18">
        <f t="shared" si="10"/>
        <v>102963</v>
      </c>
    </row>
    <row r="46" spans="1:18" x14ac:dyDescent="0.2">
      <c r="C46" s="2" t="s">
        <v>32</v>
      </c>
      <c r="D46" s="19">
        <v>34980</v>
      </c>
      <c r="E46" s="19">
        <v>2449</v>
      </c>
      <c r="F46" s="19">
        <v>3571</v>
      </c>
      <c r="G46" s="19">
        <v>41000</v>
      </c>
      <c r="I46" s="20">
        <f t="shared" si="0"/>
        <v>186.36363636363637</v>
      </c>
      <c r="J46" s="21">
        <f t="shared" si="1"/>
        <v>287.21363636363634</v>
      </c>
      <c r="K46" s="21">
        <f t="shared" si="2"/>
        <v>473.57727272727271</v>
      </c>
      <c r="M46" s="20">
        <f t="shared" si="9"/>
        <v>24.848484848484848</v>
      </c>
      <c r="N46" s="21">
        <f t="shared" si="3"/>
        <v>38.295151515151517</v>
      </c>
      <c r="O46" s="21">
        <f t="shared" si="4"/>
        <v>63.143636363636361</v>
      </c>
      <c r="Q46" s="17">
        <v>63187</v>
      </c>
      <c r="R46" s="18">
        <f t="shared" si="10"/>
        <v>104187</v>
      </c>
    </row>
    <row r="47" spans="1:18" x14ac:dyDescent="0.2">
      <c r="C47" s="2" t="s">
        <v>33</v>
      </c>
      <c r="D47" s="19">
        <v>36024</v>
      </c>
      <c r="E47" s="19">
        <v>2522</v>
      </c>
      <c r="F47" s="19">
        <v>3716</v>
      </c>
      <c r="G47" s="19">
        <v>42262</v>
      </c>
      <c r="I47" s="20">
        <f t="shared" si="0"/>
        <v>192.1</v>
      </c>
      <c r="J47" s="21">
        <f t="shared" si="1"/>
        <v>287.21363636363634</v>
      </c>
      <c r="K47" s="21">
        <f t="shared" si="2"/>
        <v>479.31363636363631</v>
      </c>
      <c r="M47" s="20">
        <f t="shared" si="9"/>
        <v>25.613333333333333</v>
      </c>
      <c r="N47" s="21">
        <f t="shared" si="3"/>
        <v>38.295151515151517</v>
      </c>
      <c r="O47" s="21">
        <f t="shared" si="4"/>
        <v>63.908484848484846</v>
      </c>
      <c r="Q47" s="17">
        <v>63187</v>
      </c>
      <c r="R47" s="18">
        <f t="shared" si="10"/>
        <v>105449</v>
      </c>
    </row>
    <row r="48" spans="1:18" x14ac:dyDescent="0.2">
      <c r="B48" s="22"/>
      <c r="C48" s="2" t="s">
        <v>34</v>
      </c>
      <c r="D48" s="19">
        <v>37009</v>
      </c>
      <c r="E48" s="19">
        <v>2591</v>
      </c>
      <c r="F48" s="19">
        <v>3851</v>
      </c>
      <c r="G48" s="19">
        <v>43451</v>
      </c>
      <c r="I48" s="20">
        <f t="shared" si="0"/>
        <v>197.50454545454545</v>
      </c>
      <c r="J48" s="21">
        <f t="shared" si="1"/>
        <v>287.21363636363634</v>
      </c>
      <c r="K48" s="21">
        <f t="shared" si="2"/>
        <v>484.71818181818179</v>
      </c>
      <c r="M48" s="20">
        <f t="shared" si="9"/>
        <v>26.333939393939392</v>
      </c>
      <c r="N48" s="21">
        <f t="shared" si="3"/>
        <v>38.295151515151517</v>
      </c>
      <c r="O48" s="21">
        <f t="shared" si="4"/>
        <v>64.629090909090905</v>
      </c>
      <c r="Q48" s="17">
        <v>63187</v>
      </c>
      <c r="R48" s="18">
        <f t="shared" si="10"/>
        <v>106638</v>
      </c>
    </row>
    <row r="50" spans="1:2" x14ac:dyDescent="0.2">
      <c r="A50" s="10" t="s">
        <v>35</v>
      </c>
    </row>
    <row r="51" spans="1:2" x14ac:dyDescent="0.2">
      <c r="A51" s="22" t="s">
        <v>36</v>
      </c>
      <c r="B51" s="12" t="s">
        <v>37</v>
      </c>
    </row>
    <row r="52" spans="1:2" x14ac:dyDescent="0.2">
      <c r="A52" s="22" t="s">
        <v>38</v>
      </c>
      <c r="B52" s="12" t="s">
        <v>39</v>
      </c>
    </row>
    <row r="53" spans="1:2" x14ac:dyDescent="0.2">
      <c r="A53" s="22"/>
      <c r="B53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1"/>
  <sheetViews>
    <sheetView workbookViewId="0">
      <pane ySplit="6" topLeftCell="A7" activePane="bottomLeft" state="frozen"/>
      <selection pane="bottomLeft" activeCell="D6" sqref="D6:D86"/>
    </sheetView>
  </sheetViews>
  <sheetFormatPr defaultRowHeight="12.75" x14ac:dyDescent="0.2"/>
  <cols>
    <col min="1" max="1" width="12.7109375" customWidth="1"/>
    <col min="3" max="4" width="9.140625" style="2"/>
    <col min="5" max="8" width="11.7109375" customWidth="1"/>
    <col min="10" max="10" width="10.7109375" customWidth="1"/>
    <col min="13" max="13" width="9" customWidth="1"/>
    <col min="14" max="14" width="11.140625" customWidth="1"/>
    <col min="15" max="15" width="10.85546875" customWidth="1"/>
    <col min="16" max="16" width="9.5703125" customWidth="1"/>
    <col min="18" max="18" width="10.85546875" style="1" customWidth="1"/>
    <col min="19" max="19" width="11.42578125" style="1" customWidth="1"/>
  </cols>
  <sheetData>
    <row r="1" spans="1:19" x14ac:dyDescent="0.2">
      <c r="A1" s="1" t="s">
        <v>40</v>
      </c>
    </row>
    <row r="3" spans="1:19" x14ac:dyDescent="0.2">
      <c r="A3" s="1" t="s">
        <v>185</v>
      </c>
    </row>
    <row r="4" spans="1:19" x14ac:dyDescent="0.2">
      <c r="J4" s="4" t="s">
        <v>2</v>
      </c>
      <c r="K4" s="4"/>
      <c r="L4" s="4"/>
      <c r="M4" s="1"/>
      <c r="N4" s="4" t="s">
        <v>3</v>
      </c>
      <c r="O4" s="5"/>
      <c r="P4" s="4"/>
      <c r="Q4" s="1"/>
    </row>
    <row r="5" spans="1:19" x14ac:dyDescent="0.2">
      <c r="J5" s="6"/>
      <c r="K5" s="6"/>
      <c r="L5" s="7" t="s">
        <v>4</v>
      </c>
      <c r="M5" s="6"/>
      <c r="N5" s="6"/>
      <c r="O5" s="8"/>
      <c r="P5" s="7" t="s">
        <v>4</v>
      </c>
      <c r="Q5" s="1"/>
      <c r="R5" s="9" t="s">
        <v>5</v>
      </c>
      <c r="S5" s="9" t="s">
        <v>6</v>
      </c>
    </row>
    <row r="6" spans="1:19" x14ac:dyDescent="0.2">
      <c r="C6" s="9" t="s">
        <v>7</v>
      </c>
      <c r="D6" s="9" t="s">
        <v>186</v>
      </c>
      <c r="E6" s="9" t="s">
        <v>8</v>
      </c>
      <c r="F6" s="9" t="s">
        <v>9</v>
      </c>
      <c r="G6" s="9" t="s">
        <v>10</v>
      </c>
      <c r="H6" s="9" t="s">
        <v>11</v>
      </c>
      <c r="J6" s="1" t="s">
        <v>12</v>
      </c>
      <c r="K6" s="1" t="s">
        <v>13</v>
      </c>
      <c r="L6" s="10" t="s">
        <v>14</v>
      </c>
      <c r="M6" s="1"/>
      <c r="N6" s="1" t="s">
        <v>12</v>
      </c>
      <c r="O6" s="11" t="s">
        <v>13</v>
      </c>
      <c r="P6" s="10" t="s">
        <v>14</v>
      </c>
      <c r="Q6" s="1"/>
      <c r="R6" s="9" t="s">
        <v>13</v>
      </c>
      <c r="S6" s="9" t="s">
        <v>15</v>
      </c>
    </row>
    <row r="7" spans="1:19" x14ac:dyDescent="0.2">
      <c r="A7" s="1" t="s">
        <v>41</v>
      </c>
      <c r="C7" s="2">
        <v>27</v>
      </c>
      <c r="D7" s="2" t="s">
        <v>116</v>
      </c>
      <c r="E7" s="57">
        <v>33966</v>
      </c>
      <c r="F7" s="42">
        <f>ROUND(E7*'[1]Pension rates 2024'!$D$10,0)</f>
        <v>4925</v>
      </c>
      <c r="G7" s="43">
        <v>3432</v>
      </c>
      <c r="H7" s="42">
        <f t="shared" ref="H7:H20" si="0">SUM(E7:G7)</f>
        <v>42323</v>
      </c>
      <c r="J7" s="20">
        <f>H7/220</f>
        <v>192.37727272727273</v>
      </c>
      <c r="K7" s="20">
        <f>R7/220</f>
        <v>287.21363636363634</v>
      </c>
      <c r="L7" s="20">
        <f>J7+K7</f>
        <v>479.59090909090907</v>
      </c>
      <c r="N7" s="20">
        <f>H7/1650</f>
        <v>25.650303030303029</v>
      </c>
      <c r="O7" s="20">
        <f>R7/1650</f>
        <v>38.295151515151517</v>
      </c>
      <c r="P7" s="20">
        <f>N7+O7</f>
        <v>63.945454545454545</v>
      </c>
      <c r="R7" s="17">
        <v>63187</v>
      </c>
      <c r="S7" s="23">
        <f>H7+R7</f>
        <v>105510</v>
      </c>
    </row>
    <row r="8" spans="1:19" x14ac:dyDescent="0.2">
      <c r="C8" s="2">
        <v>28</v>
      </c>
      <c r="D8" s="2" t="s">
        <v>117</v>
      </c>
      <c r="E8" s="57">
        <v>34980</v>
      </c>
      <c r="F8" s="42">
        <f>ROUND(E8*'[1]Pension rates 2024'!$D$10,0)</f>
        <v>5072</v>
      </c>
      <c r="G8" s="43">
        <v>3571</v>
      </c>
      <c r="H8" s="42">
        <f t="shared" si="0"/>
        <v>43623</v>
      </c>
      <c r="J8" s="20">
        <f t="shared" ref="J8:J71" si="1">H8/220</f>
        <v>198.28636363636363</v>
      </c>
      <c r="K8" s="20">
        <f t="shared" ref="K8:K71" si="2">R8/220</f>
        <v>287.21363636363634</v>
      </c>
      <c r="L8" s="20">
        <f t="shared" ref="L8:L71" si="3">J8+K8</f>
        <v>485.5</v>
      </c>
      <c r="N8" s="20">
        <f t="shared" ref="N8:N71" si="4">H8/1650</f>
        <v>26.438181818181818</v>
      </c>
      <c r="O8" s="20">
        <f t="shared" ref="O8:O71" si="5">R8/1650</f>
        <v>38.295151515151517</v>
      </c>
      <c r="P8" s="20">
        <f t="shared" ref="P8:P71" si="6">N8+O8</f>
        <v>64.733333333333334</v>
      </c>
      <c r="R8" s="17">
        <v>63187</v>
      </c>
      <c r="S8" s="23">
        <f t="shared" ref="S8:S71" si="7">H8+R8</f>
        <v>106810</v>
      </c>
    </row>
    <row r="9" spans="1:19" x14ac:dyDescent="0.2">
      <c r="C9" s="2">
        <v>29</v>
      </c>
      <c r="D9" s="2" t="s">
        <v>118</v>
      </c>
      <c r="E9" s="57">
        <v>36024</v>
      </c>
      <c r="F9" s="42">
        <f>ROUND(E9*'[1]Pension rates 2024'!$D$10,0)</f>
        <v>5223</v>
      </c>
      <c r="G9" s="43">
        <v>3716</v>
      </c>
      <c r="H9" s="42">
        <f t="shared" si="0"/>
        <v>44963</v>
      </c>
      <c r="J9" s="20">
        <f t="shared" si="1"/>
        <v>204.37727272727273</v>
      </c>
      <c r="K9" s="20">
        <f t="shared" si="2"/>
        <v>287.21363636363634</v>
      </c>
      <c r="L9" s="20">
        <f t="shared" si="3"/>
        <v>491.59090909090907</v>
      </c>
      <c r="N9" s="20">
        <f t="shared" si="4"/>
        <v>27.25030303030303</v>
      </c>
      <c r="O9" s="20">
        <f t="shared" si="5"/>
        <v>38.295151515151517</v>
      </c>
      <c r="P9" s="20">
        <f t="shared" si="6"/>
        <v>65.545454545454547</v>
      </c>
      <c r="R9" s="17">
        <v>63187</v>
      </c>
      <c r="S9" s="23">
        <f t="shared" si="7"/>
        <v>108150</v>
      </c>
    </row>
    <row r="10" spans="1:19" x14ac:dyDescent="0.2">
      <c r="C10" s="2">
        <v>30</v>
      </c>
      <c r="D10" s="2" t="s">
        <v>119</v>
      </c>
      <c r="E10" s="57">
        <v>37009</v>
      </c>
      <c r="F10" s="42">
        <f>ROUND(E10*'[1]Pension rates 2024'!$D$10,0)</f>
        <v>5366</v>
      </c>
      <c r="G10" s="43">
        <v>3851</v>
      </c>
      <c r="H10" s="42">
        <f t="shared" si="0"/>
        <v>46226</v>
      </c>
      <c r="J10" s="20">
        <f t="shared" si="1"/>
        <v>210.11818181818182</v>
      </c>
      <c r="K10" s="20">
        <f t="shared" si="2"/>
        <v>287.21363636363634</v>
      </c>
      <c r="L10" s="20">
        <f t="shared" si="3"/>
        <v>497.33181818181816</v>
      </c>
      <c r="N10" s="20">
        <f t="shared" si="4"/>
        <v>28.015757575757576</v>
      </c>
      <c r="O10" s="20">
        <f t="shared" si="5"/>
        <v>38.295151515151517</v>
      </c>
      <c r="P10" s="20">
        <f t="shared" si="6"/>
        <v>66.310909090909092</v>
      </c>
      <c r="R10" s="17">
        <v>63187</v>
      </c>
      <c r="S10" s="23">
        <f t="shared" si="7"/>
        <v>109413</v>
      </c>
    </row>
    <row r="11" spans="1:19" x14ac:dyDescent="0.2">
      <c r="C11" s="2">
        <v>31</v>
      </c>
      <c r="D11" s="2" t="s">
        <v>120</v>
      </c>
      <c r="E11" s="57">
        <v>38205</v>
      </c>
      <c r="F11" s="42">
        <f>ROUND(E11*'[1]Pension rates 2024'!$D$10,0)</f>
        <v>5540</v>
      </c>
      <c r="G11" s="43">
        <v>4016</v>
      </c>
      <c r="H11" s="42">
        <f t="shared" si="0"/>
        <v>47761</v>
      </c>
      <c r="J11" s="20">
        <f t="shared" si="1"/>
        <v>217.09545454545454</v>
      </c>
      <c r="K11" s="20">
        <f t="shared" si="2"/>
        <v>287.21363636363634</v>
      </c>
      <c r="L11" s="20">
        <f t="shared" si="3"/>
        <v>504.30909090909086</v>
      </c>
      <c r="N11" s="20">
        <f t="shared" si="4"/>
        <v>28.946060606060605</v>
      </c>
      <c r="O11" s="20">
        <f t="shared" si="5"/>
        <v>38.295151515151517</v>
      </c>
      <c r="P11" s="20">
        <f t="shared" si="6"/>
        <v>67.241212121212129</v>
      </c>
      <c r="R11" s="17">
        <v>63187</v>
      </c>
      <c r="S11" s="23">
        <f t="shared" si="7"/>
        <v>110948</v>
      </c>
    </row>
    <row r="12" spans="1:19" x14ac:dyDescent="0.2">
      <c r="C12" s="2">
        <v>32</v>
      </c>
      <c r="D12" s="2" t="s">
        <v>121</v>
      </c>
      <c r="E12" s="57">
        <v>39347</v>
      </c>
      <c r="F12" s="42">
        <f>ROUND(E12*'[1]Pension rates 2024'!$D$10,0)</f>
        <v>5705</v>
      </c>
      <c r="G12" s="43">
        <v>4174</v>
      </c>
      <c r="H12" s="42">
        <f t="shared" si="0"/>
        <v>49226</v>
      </c>
      <c r="J12" s="20">
        <f t="shared" si="1"/>
        <v>223.75454545454545</v>
      </c>
      <c r="K12" s="20">
        <f t="shared" si="2"/>
        <v>287.21363636363634</v>
      </c>
      <c r="L12" s="20">
        <f t="shared" si="3"/>
        <v>510.96818181818179</v>
      </c>
      <c r="N12" s="20">
        <f t="shared" si="4"/>
        <v>29.833939393939392</v>
      </c>
      <c r="O12" s="20">
        <f t="shared" si="5"/>
        <v>38.295151515151517</v>
      </c>
      <c r="P12" s="20">
        <f t="shared" si="6"/>
        <v>68.129090909090905</v>
      </c>
      <c r="R12" s="17">
        <v>63187</v>
      </c>
      <c r="S12" s="23">
        <f t="shared" si="7"/>
        <v>112413</v>
      </c>
    </row>
    <row r="13" spans="1:19" x14ac:dyDescent="0.2">
      <c r="C13" s="2">
        <v>33</v>
      </c>
      <c r="D13" s="2" t="s">
        <v>122</v>
      </c>
      <c r="E13" s="57">
        <v>40521</v>
      </c>
      <c r="F13" s="42">
        <f>ROUND(E13*'[1]Pension rates 2024'!$D$10,0)</f>
        <v>5876</v>
      </c>
      <c r="G13" s="43">
        <v>4336</v>
      </c>
      <c r="H13" s="42">
        <f t="shared" si="0"/>
        <v>50733</v>
      </c>
      <c r="J13" s="20">
        <f t="shared" si="1"/>
        <v>230.60454545454544</v>
      </c>
      <c r="K13" s="20">
        <f t="shared" si="2"/>
        <v>287.21363636363634</v>
      </c>
      <c r="L13" s="20">
        <f t="shared" si="3"/>
        <v>517.81818181818176</v>
      </c>
      <c r="N13" s="20">
        <f t="shared" si="4"/>
        <v>30.747272727272726</v>
      </c>
      <c r="O13" s="20">
        <f t="shared" si="5"/>
        <v>38.295151515151517</v>
      </c>
      <c r="P13" s="20">
        <f t="shared" si="6"/>
        <v>69.042424242424246</v>
      </c>
      <c r="R13" s="17">
        <v>63187</v>
      </c>
      <c r="S13" s="23">
        <f t="shared" si="7"/>
        <v>113920</v>
      </c>
    </row>
    <row r="14" spans="1:19" x14ac:dyDescent="0.2">
      <c r="C14" s="2">
        <v>34</v>
      </c>
      <c r="D14" s="2" t="s">
        <v>123</v>
      </c>
      <c r="E14" s="57">
        <v>41732</v>
      </c>
      <c r="F14" s="42">
        <f>ROUND(E14*'[1]Pension rates 2024'!$D$10,0)</f>
        <v>6051</v>
      </c>
      <c r="G14" s="43">
        <v>4503</v>
      </c>
      <c r="H14" s="42">
        <f t="shared" si="0"/>
        <v>52286</v>
      </c>
      <c r="J14" s="20">
        <f t="shared" si="1"/>
        <v>237.66363636363636</v>
      </c>
      <c r="K14" s="20">
        <f t="shared" si="2"/>
        <v>287.21363636363634</v>
      </c>
      <c r="L14" s="20">
        <f t="shared" si="3"/>
        <v>524.87727272727273</v>
      </c>
      <c r="N14" s="20">
        <f t="shared" si="4"/>
        <v>31.688484848484848</v>
      </c>
      <c r="O14" s="20">
        <f t="shared" si="5"/>
        <v>38.295151515151517</v>
      </c>
      <c r="P14" s="20">
        <f t="shared" si="6"/>
        <v>69.983636363636364</v>
      </c>
      <c r="R14" s="17">
        <v>63187</v>
      </c>
      <c r="S14" s="23">
        <f t="shared" si="7"/>
        <v>115473</v>
      </c>
    </row>
    <row r="15" spans="1:19" x14ac:dyDescent="0.2">
      <c r="C15" s="2">
        <v>35</v>
      </c>
      <c r="D15" s="2" t="s">
        <v>124</v>
      </c>
      <c r="E15" s="57">
        <v>42978</v>
      </c>
      <c r="F15" s="42">
        <f>ROUND(E15*'[1]Pension rates 2024'!$D$10,0)</f>
        <v>6232</v>
      </c>
      <c r="G15" s="43">
        <v>4675</v>
      </c>
      <c r="H15" s="42">
        <f t="shared" si="0"/>
        <v>53885</v>
      </c>
      <c r="J15" s="20">
        <f t="shared" si="1"/>
        <v>244.93181818181819</v>
      </c>
      <c r="K15" s="20">
        <f t="shared" si="2"/>
        <v>287.21363636363634</v>
      </c>
      <c r="L15" s="20">
        <f t="shared" si="3"/>
        <v>532.14545454545453</v>
      </c>
      <c r="N15" s="20">
        <f t="shared" si="4"/>
        <v>32.657575757575756</v>
      </c>
      <c r="O15" s="20">
        <f t="shared" si="5"/>
        <v>38.295151515151517</v>
      </c>
      <c r="P15" s="20">
        <f t="shared" si="6"/>
        <v>70.952727272727273</v>
      </c>
      <c r="R15" s="17">
        <v>63187</v>
      </c>
      <c r="S15" s="23">
        <f t="shared" si="7"/>
        <v>117072</v>
      </c>
    </row>
    <row r="16" spans="1:19" x14ac:dyDescent="0.2">
      <c r="C16" s="2">
        <v>36</v>
      </c>
      <c r="D16" s="2" t="s">
        <v>125</v>
      </c>
      <c r="E16" s="57">
        <v>44263</v>
      </c>
      <c r="F16" s="42">
        <f>ROUND(E16*'[1]Pension rates 2024'!$D$10,0)</f>
        <v>6418</v>
      </c>
      <c r="G16" s="43">
        <v>4852</v>
      </c>
      <c r="H16" s="42">
        <f t="shared" si="0"/>
        <v>55533</v>
      </c>
      <c r="J16" s="20">
        <f t="shared" si="1"/>
        <v>252.42272727272729</v>
      </c>
      <c r="K16" s="20">
        <f t="shared" si="2"/>
        <v>287.21363636363634</v>
      </c>
      <c r="L16" s="20">
        <f t="shared" si="3"/>
        <v>539.63636363636363</v>
      </c>
      <c r="N16" s="20">
        <f t="shared" si="4"/>
        <v>33.656363636363636</v>
      </c>
      <c r="O16" s="20">
        <f t="shared" si="5"/>
        <v>38.295151515151517</v>
      </c>
      <c r="P16" s="20">
        <f t="shared" si="6"/>
        <v>71.951515151515153</v>
      </c>
      <c r="R16" s="17">
        <v>63187</v>
      </c>
      <c r="S16" s="23">
        <f t="shared" si="7"/>
        <v>118720</v>
      </c>
    </row>
    <row r="17" spans="1:19" x14ac:dyDescent="0.2">
      <c r="C17" s="13" t="s">
        <v>42</v>
      </c>
      <c r="D17" s="2" t="s">
        <v>126</v>
      </c>
      <c r="E17" s="57">
        <v>45585</v>
      </c>
      <c r="F17" s="42">
        <f>ROUND(E17*'[1]Pension rates 2024'!$D$10,0)</f>
        <v>6610</v>
      </c>
      <c r="G17" s="43">
        <v>5035</v>
      </c>
      <c r="H17" s="42">
        <f t="shared" si="0"/>
        <v>57230</v>
      </c>
      <c r="J17" s="20">
        <f t="shared" si="1"/>
        <v>260.13636363636363</v>
      </c>
      <c r="K17" s="20">
        <f t="shared" si="2"/>
        <v>287.21363636363634</v>
      </c>
      <c r="L17" s="20">
        <f t="shared" si="3"/>
        <v>547.34999999999991</v>
      </c>
      <c r="N17" s="20">
        <f t="shared" si="4"/>
        <v>34.684848484848487</v>
      </c>
      <c r="O17" s="20">
        <f t="shared" si="5"/>
        <v>38.295151515151517</v>
      </c>
      <c r="P17" s="20">
        <f t="shared" si="6"/>
        <v>72.98</v>
      </c>
      <c r="R17" s="17">
        <v>63187</v>
      </c>
      <c r="S17" s="23">
        <f t="shared" si="7"/>
        <v>120417</v>
      </c>
    </row>
    <row r="18" spans="1:19" x14ac:dyDescent="0.2">
      <c r="C18" s="13" t="s">
        <v>43</v>
      </c>
      <c r="D18" s="2" t="s">
        <v>127</v>
      </c>
      <c r="E18" s="57">
        <v>46974</v>
      </c>
      <c r="F18" s="42">
        <f>ROUND(E18*'[1]Pension rates 2024'!$D$10,0)</f>
        <v>6811</v>
      </c>
      <c r="G18" s="43">
        <v>5227</v>
      </c>
      <c r="H18" s="42">
        <f t="shared" si="0"/>
        <v>59012</v>
      </c>
      <c r="J18" s="20">
        <f t="shared" si="1"/>
        <v>268.23636363636365</v>
      </c>
      <c r="K18" s="20">
        <f t="shared" si="2"/>
        <v>287.21363636363634</v>
      </c>
      <c r="L18" s="20">
        <f t="shared" si="3"/>
        <v>555.45000000000005</v>
      </c>
      <c r="N18" s="20">
        <f t="shared" si="4"/>
        <v>35.764848484848486</v>
      </c>
      <c r="O18" s="20">
        <f t="shared" si="5"/>
        <v>38.295151515151517</v>
      </c>
      <c r="P18" s="20">
        <f t="shared" si="6"/>
        <v>74.06</v>
      </c>
      <c r="R18" s="17">
        <v>63187</v>
      </c>
      <c r="S18" s="23">
        <f t="shared" si="7"/>
        <v>122199</v>
      </c>
    </row>
    <row r="19" spans="1:19" x14ac:dyDescent="0.2">
      <c r="C19" s="13" t="s">
        <v>44</v>
      </c>
      <c r="D19" s="2" t="s">
        <v>128</v>
      </c>
      <c r="E19" s="57">
        <v>48350</v>
      </c>
      <c r="F19" s="42">
        <f>ROUND(E19*'[1]Pension rates 2024'!$D$10,0)</f>
        <v>7011</v>
      </c>
      <c r="G19" s="43">
        <v>5417</v>
      </c>
      <c r="H19" s="42">
        <f t="shared" si="0"/>
        <v>60778</v>
      </c>
      <c r="J19" s="20">
        <f t="shared" si="1"/>
        <v>276.26363636363635</v>
      </c>
      <c r="K19" s="20">
        <f t="shared" si="2"/>
        <v>287.21363636363634</v>
      </c>
      <c r="L19" s="20">
        <f t="shared" si="3"/>
        <v>563.47727272727275</v>
      </c>
      <c r="N19" s="20">
        <f t="shared" si="4"/>
        <v>36.835151515151516</v>
      </c>
      <c r="O19" s="20">
        <f t="shared" si="5"/>
        <v>38.295151515151517</v>
      </c>
      <c r="P19" s="20">
        <f t="shared" si="6"/>
        <v>75.130303030303025</v>
      </c>
      <c r="R19" s="17">
        <v>63187</v>
      </c>
      <c r="S19" s="23">
        <f t="shared" si="7"/>
        <v>123965</v>
      </c>
    </row>
    <row r="20" spans="1:19" x14ac:dyDescent="0.2">
      <c r="C20" s="13" t="s">
        <v>45</v>
      </c>
      <c r="D20" s="2" t="s">
        <v>129</v>
      </c>
      <c r="E20" s="57">
        <v>49794</v>
      </c>
      <c r="F20" s="42">
        <f>ROUND(E20*'[1]Pension rates 2024'!$D$10,0)</f>
        <v>7220</v>
      </c>
      <c r="G20" s="43">
        <v>5616</v>
      </c>
      <c r="H20" s="42">
        <f t="shared" si="0"/>
        <v>62630</v>
      </c>
      <c r="J20" s="20">
        <f t="shared" si="1"/>
        <v>284.68181818181819</v>
      </c>
      <c r="K20" s="20">
        <f t="shared" si="2"/>
        <v>287.21363636363634</v>
      </c>
      <c r="L20" s="20">
        <f t="shared" si="3"/>
        <v>571.89545454545453</v>
      </c>
      <c r="N20" s="20">
        <f t="shared" si="4"/>
        <v>37.957575757575761</v>
      </c>
      <c r="O20" s="20">
        <f t="shared" si="5"/>
        <v>38.295151515151517</v>
      </c>
      <c r="P20" s="20">
        <f t="shared" si="6"/>
        <v>76.25272727272727</v>
      </c>
      <c r="R20" s="17">
        <v>63187</v>
      </c>
      <c r="S20" s="23">
        <f t="shared" si="7"/>
        <v>125817</v>
      </c>
    </row>
    <row r="21" spans="1:19" x14ac:dyDescent="0.2">
      <c r="E21" s="42"/>
      <c r="F21" s="19"/>
      <c r="G21" s="43"/>
      <c r="H21" s="19"/>
      <c r="J21" s="20"/>
      <c r="K21" s="20"/>
      <c r="L21" s="20"/>
      <c r="N21" s="20"/>
      <c r="O21" s="20"/>
      <c r="P21" s="20"/>
      <c r="R21" s="17"/>
      <c r="S21" s="23"/>
    </row>
    <row r="22" spans="1:19" x14ac:dyDescent="0.2">
      <c r="A22" s="1" t="s">
        <v>46</v>
      </c>
      <c r="C22" s="2">
        <v>37</v>
      </c>
      <c r="D22" s="2" t="s">
        <v>126</v>
      </c>
      <c r="E22" s="57">
        <v>45585</v>
      </c>
      <c r="F22" s="42">
        <f>ROUND(E22*'[1]Pension rates 2024'!$D$10,0)</f>
        <v>6610</v>
      </c>
      <c r="G22" s="43">
        <v>5035</v>
      </c>
      <c r="H22" s="42">
        <f t="shared" ref="H22:H33" si="8">SUM(E22:G22)</f>
        <v>57230</v>
      </c>
      <c r="J22" s="20">
        <f t="shared" si="1"/>
        <v>260.13636363636363</v>
      </c>
      <c r="K22" s="20">
        <f t="shared" si="2"/>
        <v>287.21363636363634</v>
      </c>
      <c r="L22" s="20">
        <f t="shared" si="3"/>
        <v>547.34999999999991</v>
      </c>
      <c r="N22" s="20">
        <f t="shared" si="4"/>
        <v>34.684848484848487</v>
      </c>
      <c r="O22" s="20">
        <f t="shared" si="5"/>
        <v>38.295151515151517</v>
      </c>
      <c r="P22" s="20">
        <f t="shared" si="6"/>
        <v>72.98</v>
      </c>
      <c r="R22" s="17">
        <v>63187</v>
      </c>
      <c r="S22" s="23">
        <f>H22+R22</f>
        <v>120417</v>
      </c>
    </row>
    <row r="23" spans="1:19" x14ac:dyDescent="0.2">
      <c r="C23" s="2">
        <v>38</v>
      </c>
      <c r="D23" s="2" t="s">
        <v>127</v>
      </c>
      <c r="E23" s="57">
        <v>46974</v>
      </c>
      <c r="F23" s="42">
        <f>ROUND(E23*'[1]Pension rates 2024'!$D$10,0)</f>
        <v>6811</v>
      </c>
      <c r="G23" s="43">
        <v>5227</v>
      </c>
      <c r="H23" s="42">
        <f t="shared" si="8"/>
        <v>59012</v>
      </c>
      <c r="J23" s="20">
        <f t="shared" si="1"/>
        <v>268.23636363636365</v>
      </c>
      <c r="K23" s="20">
        <f t="shared" si="2"/>
        <v>287.21363636363634</v>
      </c>
      <c r="L23" s="20">
        <f t="shared" si="3"/>
        <v>555.45000000000005</v>
      </c>
      <c r="N23" s="20">
        <f t="shared" si="4"/>
        <v>35.764848484848486</v>
      </c>
      <c r="O23" s="20">
        <f t="shared" si="5"/>
        <v>38.295151515151517</v>
      </c>
      <c r="P23" s="20">
        <f t="shared" si="6"/>
        <v>74.06</v>
      </c>
      <c r="R23" s="17">
        <v>63187</v>
      </c>
      <c r="S23" s="23">
        <f t="shared" si="7"/>
        <v>122199</v>
      </c>
    </row>
    <row r="24" spans="1:19" x14ac:dyDescent="0.2">
      <c r="C24" s="2">
        <v>39</v>
      </c>
      <c r="D24" s="2" t="s">
        <v>128</v>
      </c>
      <c r="E24" s="57">
        <v>48350</v>
      </c>
      <c r="F24" s="42">
        <f>ROUND(E24*'[1]Pension rates 2024'!$D$10,0)</f>
        <v>7011</v>
      </c>
      <c r="G24" s="43">
        <v>5417</v>
      </c>
      <c r="H24" s="42">
        <f t="shared" si="8"/>
        <v>60778</v>
      </c>
      <c r="J24" s="20">
        <f t="shared" si="1"/>
        <v>276.26363636363635</v>
      </c>
      <c r="K24" s="20">
        <f t="shared" si="2"/>
        <v>287.21363636363634</v>
      </c>
      <c r="L24" s="20">
        <f t="shared" si="3"/>
        <v>563.47727272727275</v>
      </c>
      <c r="N24" s="20">
        <f t="shared" si="4"/>
        <v>36.835151515151516</v>
      </c>
      <c r="O24" s="20">
        <f t="shared" si="5"/>
        <v>38.295151515151517</v>
      </c>
      <c r="P24" s="20">
        <f t="shared" si="6"/>
        <v>75.130303030303025</v>
      </c>
      <c r="R24" s="17">
        <v>63187</v>
      </c>
      <c r="S24" s="23">
        <f t="shared" si="7"/>
        <v>123965</v>
      </c>
    </row>
    <row r="25" spans="1:19" x14ac:dyDescent="0.2">
      <c r="C25" s="2">
        <v>40</v>
      </c>
      <c r="D25" s="2" t="s">
        <v>129</v>
      </c>
      <c r="E25" s="57">
        <v>49794</v>
      </c>
      <c r="F25" s="42">
        <f>ROUND(E25*'[1]Pension rates 2024'!$D$10,0)</f>
        <v>7220</v>
      </c>
      <c r="G25" s="43">
        <v>5616</v>
      </c>
      <c r="H25" s="42">
        <f t="shared" si="8"/>
        <v>62630</v>
      </c>
      <c r="J25" s="20">
        <f t="shared" si="1"/>
        <v>284.68181818181819</v>
      </c>
      <c r="K25" s="20">
        <f t="shared" si="2"/>
        <v>287.21363636363634</v>
      </c>
      <c r="L25" s="20">
        <f t="shared" si="3"/>
        <v>571.89545454545453</v>
      </c>
      <c r="N25" s="20">
        <f t="shared" si="4"/>
        <v>37.957575757575761</v>
      </c>
      <c r="O25" s="20">
        <f t="shared" si="5"/>
        <v>38.295151515151517</v>
      </c>
      <c r="P25" s="20">
        <f t="shared" si="6"/>
        <v>76.25272727272727</v>
      </c>
      <c r="R25" s="17">
        <v>63187</v>
      </c>
      <c r="S25" s="23">
        <f t="shared" si="7"/>
        <v>125817</v>
      </c>
    </row>
    <row r="26" spans="1:19" x14ac:dyDescent="0.2">
      <c r="C26" s="2">
        <v>41</v>
      </c>
      <c r="D26" s="2" t="s">
        <v>130</v>
      </c>
      <c r="E26" s="57">
        <v>51283</v>
      </c>
      <c r="F26" s="42">
        <f>ROUND(E26*'[1]Pension rates 2024'!$D$10,0)</f>
        <v>7436</v>
      </c>
      <c r="G26" s="43">
        <v>5821</v>
      </c>
      <c r="H26" s="42">
        <f t="shared" si="8"/>
        <v>64540</v>
      </c>
      <c r="J26" s="20">
        <f t="shared" si="1"/>
        <v>293.36363636363637</v>
      </c>
      <c r="K26" s="20">
        <f t="shared" si="2"/>
        <v>287.21363636363634</v>
      </c>
      <c r="L26" s="20">
        <f t="shared" si="3"/>
        <v>580.57727272727266</v>
      </c>
      <c r="N26" s="20">
        <f t="shared" si="4"/>
        <v>39.115151515151517</v>
      </c>
      <c r="O26" s="20">
        <f t="shared" si="5"/>
        <v>38.295151515151517</v>
      </c>
      <c r="P26" s="20">
        <f t="shared" si="6"/>
        <v>77.410303030303027</v>
      </c>
      <c r="R26" s="17">
        <v>63187</v>
      </c>
      <c r="S26" s="23">
        <f t="shared" si="7"/>
        <v>127727</v>
      </c>
    </row>
    <row r="27" spans="1:19" x14ac:dyDescent="0.2">
      <c r="C27" s="2">
        <v>42</v>
      </c>
      <c r="D27" s="2" t="s">
        <v>131</v>
      </c>
      <c r="E27" s="42">
        <v>52815</v>
      </c>
      <c r="F27" s="42">
        <f>ROUND(E27*'[1]Pension rates 2024'!$D$10,0)</f>
        <v>7658</v>
      </c>
      <c r="G27" s="43">
        <v>6033</v>
      </c>
      <c r="H27" s="42">
        <f t="shared" si="8"/>
        <v>66506</v>
      </c>
      <c r="J27" s="20">
        <f t="shared" si="1"/>
        <v>302.3</v>
      </c>
      <c r="K27" s="20">
        <f t="shared" si="2"/>
        <v>287.21363636363634</v>
      </c>
      <c r="L27" s="20">
        <f t="shared" si="3"/>
        <v>589.51363636363635</v>
      </c>
      <c r="N27" s="20">
        <f t="shared" si="4"/>
        <v>40.306666666666665</v>
      </c>
      <c r="O27" s="20">
        <f t="shared" si="5"/>
        <v>38.295151515151517</v>
      </c>
      <c r="P27" s="20">
        <f t="shared" si="6"/>
        <v>78.601818181818174</v>
      </c>
      <c r="R27" s="17">
        <v>63187</v>
      </c>
      <c r="S27" s="23">
        <f t="shared" si="7"/>
        <v>129693</v>
      </c>
    </row>
    <row r="28" spans="1:19" x14ac:dyDescent="0.2">
      <c r="C28" s="2">
        <v>43</v>
      </c>
      <c r="D28" s="2" t="s">
        <v>132</v>
      </c>
      <c r="E28" s="42">
        <v>54395</v>
      </c>
      <c r="F28" s="42">
        <f>ROUND(E28*'[1]Pension rates 2024'!$D$10,0)</f>
        <v>7887</v>
      </c>
      <c r="G28" s="43">
        <v>6251</v>
      </c>
      <c r="H28" s="42">
        <f t="shared" si="8"/>
        <v>68533</v>
      </c>
      <c r="J28" s="20">
        <f t="shared" si="1"/>
        <v>311.51363636363635</v>
      </c>
      <c r="K28" s="20">
        <f t="shared" si="2"/>
        <v>287.21363636363634</v>
      </c>
      <c r="L28" s="20">
        <f t="shared" si="3"/>
        <v>598.72727272727275</v>
      </c>
      <c r="N28" s="20">
        <f t="shared" si="4"/>
        <v>41.535151515151512</v>
      </c>
      <c r="O28" s="20">
        <f t="shared" si="5"/>
        <v>38.295151515151517</v>
      </c>
      <c r="P28" s="20">
        <f t="shared" si="6"/>
        <v>79.830303030303028</v>
      </c>
      <c r="R28" s="17">
        <v>63187</v>
      </c>
      <c r="S28" s="23">
        <f t="shared" si="7"/>
        <v>131720</v>
      </c>
    </row>
    <row r="29" spans="1:19" x14ac:dyDescent="0.2">
      <c r="C29" s="2">
        <v>44</v>
      </c>
      <c r="D29" s="2" t="s">
        <v>133</v>
      </c>
      <c r="E29" s="42">
        <v>56021</v>
      </c>
      <c r="F29" s="42">
        <f>ROUND(E29*'[1]Pension rates 2024'!$D$10,0)</f>
        <v>8123</v>
      </c>
      <c r="G29" s="43">
        <v>6475</v>
      </c>
      <c r="H29" s="42">
        <f t="shared" si="8"/>
        <v>70619</v>
      </c>
      <c r="J29" s="20">
        <f t="shared" si="1"/>
        <v>320.99545454545455</v>
      </c>
      <c r="K29" s="20">
        <f t="shared" si="2"/>
        <v>287.21363636363634</v>
      </c>
      <c r="L29" s="20">
        <f t="shared" si="3"/>
        <v>608.20909090909095</v>
      </c>
      <c r="N29" s="20">
        <f t="shared" si="4"/>
        <v>42.799393939393937</v>
      </c>
      <c r="O29" s="20">
        <f t="shared" si="5"/>
        <v>38.295151515151517</v>
      </c>
      <c r="P29" s="20">
        <f t="shared" si="6"/>
        <v>81.094545454545454</v>
      </c>
      <c r="R29" s="17">
        <v>63187</v>
      </c>
      <c r="S29" s="23">
        <f t="shared" si="7"/>
        <v>133806</v>
      </c>
    </row>
    <row r="30" spans="1:19" x14ac:dyDescent="0.2">
      <c r="C30" s="13" t="s">
        <v>47</v>
      </c>
      <c r="D30" s="2" t="s">
        <v>134</v>
      </c>
      <c r="E30" s="42">
        <v>57696</v>
      </c>
      <c r="F30" s="42">
        <f>ROUND(E30*'[1]Pension rates 2024'!$D$10,0)</f>
        <v>8366</v>
      </c>
      <c r="G30" s="43">
        <v>6706</v>
      </c>
      <c r="H30" s="42">
        <f t="shared" si="8"/>
        <v>72768</v>
      </c>
      <c r="J30" s="20">
        <f t="shared" si="1"/>
        <v>330.76363636363635</v>
      </c>
      <c r="K30" s="20">
        <f t="shared" si="2"/>
        <v>287.21363636363634</v>
      </c>
      <c r="L30" s="20">
        <f t="shared" si="3"/>
        <v>617.97727272727275</v>
      </c>
      <c r="N30" s="20">
        <f t="shared" si="4"/>
        <v>44.101818181818182</v>
      </c>
      <c r="O30" s="20">
        <f t="shared" si="5"/>
        <v>38.295151515151517</v>
      </c>
      <c r="P30" s="20">
        <f t="shared" si="6"/>
        <v>82.396969696969705</v>
      </c>
      <c r="R30" s="17">
        <v>63187</v>
      </c>
      <c r="S30" s="23">
        <f t="shared" si="7"/>
        <v>135955</v>
      </c>
    </row>
    <row r="31" spans="1:19" x14ac:dyDescent="0.2">
      <c r="C31" s="13" t="s">
        <v>48</v>
      </c>
      <c r="D31" s="2" t="s">
        <v>135</v>
      </c>
      <c r="E31" s="42">
        <v>59421</v>
      </c>
      <c r="F31" s="42">
        <f>ROUND(E31*'[1]Pension rates 2024'!$D$10,0)</f>
        <v>8616</v>
      </c>
      <c r="G31" s="43">
        <v>6944</v>
      </c>
      <c r="H31" s="42">
        <f t="shared" si="8"/>
        <v>74981</v>
      </c>
      <c r="J31" s="20">
        <f t="shared" si="1"/>
        <v>340.82272727272726</v>
      </c>
      <c r="K31" s="20">
        <f t="shared" si="2"/>
        <v>287.21363636363634</v>
      </c>
      <c r="L31" s="20">
        <f t="shared" si="3"/>
        <v>628.0363636363636</v>
      </c>
      <c r="N31" s="20">
        <f t="shared" si="4"/>
        <v>45.443030303030305</v>
      </c>
      <c r="O31" s="20">
        <f t="shared" si="5"/>
        <v>38.295151515151517</v>
      </c>
      <c r="P31" s="20">
        <f t="shared" si="6"/>
        <v>83.738181818181829</v>
      </c>
      <c r="R31" s="17">
        <v>63187</v>
      </c>
      <c r="S31" s="23">
        <f t="shared" si="7"/>
        <v>138168</v>
      </c>
    </row>
    <row r="32" spans="1:19" x14ac:dyDescent="0.2">
      <c r="C32" s="13" t="s">
        <v>49</v>
      </c>
      <c r="D32" s="2" t="s">
        <v>136</v>
      </c>
      <c r="E32" s="42">
        <v>61198</v>
      </c>
      <c r="F32" s="42">
        <f>ROUND(E32*'[1]Pension rates 2024'!$D$10,0)</f>
        <v>8874</v>
      </c>
      <c r="G32" s="43">
        <v>7190</v>
      </c>
      <c r="H32" s="42">
        <f t="shared" si="8"/>
        <v>77262</v>
      </c>
      <c r="J32" s="20">
        <f t="shared" si="1"/>
        <v>351.19090909090909</v>
      </c>
      <c r="K32" s="20">
        <f t="shared" si="2"/>
        <v>287.21363636363634</v>
      </c>
      <c r="L32" s="20">
        <f t="shared" si="3"/>
        <v>638.40454545454543</v>
      </c>
      <c r="N32" s="20">
        <f t="shared" si="4"/>
        <v>46.825454545454548</v>
      </c>
      <c r="O32" s="20">
        <f t="shared" si="5"/>
        <v>38.295151515151517</v>
      </c>
      <c r="P32" s="20">
        <f t="shared" si="6"/>
        <v>85.120606060606065</v>
      </c>
      <c r="R32" s="17">
        <v>63187</v>
      </c>
      <c r="S32" s="23">
        <f t="shared" si="7"/>
        <v>140449</v>
      </c>
    </row>
    <row r="33" spans="1:19" x14ac:dyDescent="0.2">
      <c r="C33" s="13" t="s">
        <v>50</v>
      </c>
      <c r="D33" s="2" t="s">
        <v>137</v>
      </c>
      <c r="E33" s="42">
        <v>63029</v>
      </c>
      <c r="F33" s="42">
        <f>ROUND(E33*'[1]Pension rates 2024'!$D$10,0)</f>
        <v>9139</v>
      </c>
      <c r="G33" s="43">
        <v>7442</v>
      </c>
      <c r="H33" s="42">
        <f t="shared" si="8"/>
        <v>79610</v>
      </c>
      <c r="J33" s="20">
        <f t="shared" si="1"/>
        <v>361.86363636363637</v>
      </c>
      <c r="K33" s="20">
        <f t="shared" si="2"/>
        <v>287.21363636363634</v>
      </c>
      <c r="L33" s="20">
        <f t="shared" si="3"/>
        <v>649.07727272727266</v>
      </c>
      <c r="N33" s="20">
        <f t="shared" si="4"/>
        <v>48.24848484848485</v>
      </c>
      <c r="O33" s="20">
        <f t="shared" si="5"/>
        <v>38.295151515151517</v>
      </c>
      <c r="P33" s="20">
        <f t="shared" si="6"/>
        <v>86.543636363636367</v>
      </c>
      <c r="R33" s="17">
        <v>63187</v>
      </c>
      <c r="S33" s="23">
        <f t="shared" si="7"/>
        <v>142797</v>
      </c>
    </row>
    <row r="34" spans="1:19" x14ac:dyDescent="0.2">
      <c r="E34" s="42"/>
      <c r="F34" s="19"/>
      <c r="G34" s="43"/>
      <c r="H34" s="19"/>
      <c r="J34" s="20"/>
      <c r="K34" s="20"/>
      <c r="L34" s="20"/>
      <c r="N34" s="20"/>
      <c r="O34" s="20"/>
      <c r="P34" s="20"/>
      <c r="R34" s="17"/>
      <c r="S34" s="23"/>
    </row>
    <row r="35" spans="1:19" x14ac:dyDescent="0.2">
      <c r="A35" s="1" t="s">
        <v>51</v>
      </c>
      <c r="C35" s="2">
        <v>45</v>
      </c>
      <c r="D35" s="2" t="s">
        <v>134</v>
      </c>
      <c r="E35" s="42">
        <v>57696</v>
      </c>
      <c r="F35" s="42">
        <f>ROUND(E35*'[1]Pension rates 2024'!$D$10,0)</f>
        <v>8366</v>
      </c>
      <c r="G35" s="43">
        <v>6706</v>
      </c>
      <c r="H35" s="42">
        <f t="shared" ref="H35:H43" si="9">SUM(E35:G35)</f>
        <v>72768</v>
      </c>
      <c r="J35" s="20">
        <f t="shared" si="1"/>
        <v>330.76363636363635</v>
      </c>
      <c r="K35" s="20">
        <f t="shared" si="2"/>
        <v>287.21363636363634</v>
      </c>
      <c r="L35" s="20">
        <f t="shared" si="3"/>
        <v>617.97727272727275</v>
      </c>
      <c r="N35" s="20">
        <f>H35/1650</f>
        <v>44.101818181818182</v>
      </c>
      <c r="O35" s="20">
        <f t="shared" si="5"/>
        <v>38.295151515151517</v>
      </c>
      <c r="P35" s="20">
        <f t="shared" si="6"/>
        <v>82.396969696969705</v>
      </c>
      <c r="R35" s="17">
        <v>63187</v>
      </c>
      <c r="S35" s="23">
        <f t="shared" si="7"/>
        <v>135955</v>
      </c>
    </row>
    <row r="36" spans="1:19" x14ac:dyDescent="0.2">
      <c r="C36" s="2">
        <v>46</v>
      </c>
      <c r="D36" s="2" t="s">
        <v>135</v>
      </c>
      <c r="E36" s="42">
        <v>59421</v>
      </c>
      <c r="F36" s="42">
        <f>ROUND(E36*'[1]Pension rates 2024'!$D$10,0)</f>
        <v>8616</v>
      </c>
      <c r="G36" s="43">
        <v>6944</v>
      </c>
      <c r="H36" s="42">
        <f t="shared" si="9"/>
        <v>74981</v>
      </c>
      <c r="J36" s="20">
        <f t="shared" si="1"/>
        <v>340.82272727272726</v>
      </c>
      <c r="K36" s="20">
        <f t="shared" si="2"/>
        <v>287.21363636363634</v>
      </c>
      <c r="L36" s="20">
        <f t="shared" si="3"/>
        <v>628.0363636363636</v>
      </c>
      <c r="N36" s="20">
        <f t="shared" si="4"/>
        <v>45.443030303030305</v>
      </c>
      <c r="O36" s="20">
        <f t="shared" si="5"/>
        <v>38.295151515151517</v>
      </c>
      <c r="P36" s="20">
        <f t="shared" si="6"/>
        <v>83.738181818181829</v>
      </c>
      <c r="R36" s="17">
        <v>63187</v>
      </c>
      <c r="S36" s="23">
        <f t="shared" si="7"/>
        <v>138168</v>
      </c>
    </row>
    <row r="37" spans="1:19" x14ac:dyDescent="0.2">
      <c r="C37" s="2">
        <v>47</v>
      </c>
      <c r="D37" s="2" t="s">
        <v>136</v>
      </c>
      <c r="E37" s="42">
        <v>61198</v>
      </c>
      <c r="F37" s="42">
        <f>ROUND(E37*'[1]Pension rates 2024'!$D$10,0)</f>
        <v>8874</v>
      </c>
      <c r="G37" s="43">
        <v>7190</v>
      </c>
      <c r="H37" s="42">
        <f t="shared" si="9"/>
        <v>77262</v>
      </c>
      <c r="J37" s="20">
        <f t="shared" si="1"/>
        <v>351.19090909090909</v>
      </c>
      <c r="K37" s="20">
        <f t="shared" si="2"/>
        <v>287.21363636363634</v>
      </c>
      <c r="L37" s="20">
        <f t="shared" si="3"/>
        <v>638.40454545454543</v>
      </c>
      <c r="N37" s="20">
        <f t="shared" si="4"/>
        <v>46.825454545454548</v>
      </c>
      <c r="O37" s="20">
        <f t="shared" si="5"/>
        <v>38.295151515151517</v>
      </c>
      <c r="P37" s="20">
        <f t="shared" si="6"/>
        <v>85.120606060606065</v>
      </c>
      <c r="R37" s="17">
        <v>63187</v>
      </c>
      <c r="S37" s="23">
        <f t="shared" si="7"/>
        <v>140449</v>
      </c>
    </row>
    <row r="38" spans="1:19" x14ac:dyDescent="0.2">
      <c r="C38" s="2">
        <v>48</v>
      </c>
      <c r="D38" s="2" t="s">
        <v>137</v>
      </c>
      <c r="E38" s="42">
        <v>63029</v>
      </c>
      <c r="F38" s="42">
        <f>ROUND(E38*'[1]Pension rates 2024'!$D$10,0)</f>
        <v>9139</v>
      </c>
      <c r="G38" s="43">
        <v>7442</v>
      </c>
      <c r="H38" s="42">
        <f t="shared" si="9"/>
        <v>79610</v>
      </c>
      <c r="J38" s="20">
        <f t="shared" si="1"/>
        <v>361.86363636363637</v>
      </c>
      <c r="K38" s="20">
        <f t="shared" si="2"/>
        <v>287.21363636363634</v>
      </c>
      <c r="L38" s="20">
        <f t="shared" si="3"/>
        <v>649.07727272727266</v>
      </c>
      <c r="N38" s="20">
        <f t="shared" si="4"/>
        <v>48.24848484848485</v>
      </c>
      <c r="O38" s="20">
        <f t="shared" si="5"/>
        <v>38.295151515151517</v>
      </c>
      <c r="P38" s="20">
        <f t="shared" si="6"/>
        <v>86.543636363636367</v>
      </c>
      <c r="R38" s="17">
        <v>63187</v>
      </c>
      <c r="S38" s="23">
        <f t="shared" si="7"/>
        <v>142797</v>
      </c>
    </row>
    <row r="39" spans="1:19" x14ac:dyDescent="0.2">
      <c r="C39" s="2">
        <v>49</v>
      </c>
      <c r="D39" s="2" t="s">
        <v>138</v>
      </c>
      <c r="E39" s="42">
        <v>64917</v>
      </c>
      <c r="F39" s="42">
        <f>ROUND(E39*'[1]Pension rates 2024'!$D$10,0)</f>
        <v>9413</v>
      </c>
      <c r="G39" s="43">
        <v>7703</v>
      </c>
      <c r="H39" s="42">
        <f t="shared" si="9"/>
        <v>82033</v>
      </c>
      <c r="J39" s="20">
        <f t="shared" si="1"/>
        <v>372.87727272727273</v>
      </c>
      <c r="K39" s="20">
        <f t="shared" si="2"/>
        <v>287.21363636363634</v>
      </c>
      <c r="L39" s="20">
        <f t="shared" si="3"/>
        <v>660.09090909090901</v>
      </c>
      <c r="N39" s="20">
        <f t="shared" si="4"/>
        <v>49.716969696969699</v>
      </c>
      <c r="O39" s="20">
        <f t="shared" si="5"/>
        <v>38.295151515151517</v>
      </c>
      <c r="P39" s="20">
        <f t="shared" si="6"/>
        <v>88.012121212121215</v>
      </c>
      <c r="R39" s="17">
        <v>63187</v>
      </c>
      <c r="S39" s="23">
        <f t="shared" si="7"/>
        <v>145220</v>
      </c>
    </row>
    <row r="40" spans="1:19" x14ac:dyDescent="0.2">
      <c r="C40" s="13" t="s">
        <v>52</v>
      </c>
      <c r="D40" s="2" t="s">
        <v>139</v>
      </c>
      <c r="E40" s="42">
        <v>66857</v>
      </c>
      <c r="F40" s="42">
        <f>ROUND(E40*'[1]Pension rates 2024'!$D$10,0)</f>
        <v>9694</v>
      </c>
      <c r="G40" s="43">
        <v>7970</v>
      </c>
      <c r="H40" s="42">
        <f t="shared" si="9"/>
        <v>84521</v>
      </c>
      <c r="J40" s="20">
        <f t="shared" si="1"/>
        <v>384.18636363636364</v>
      </c>
      <c r="K40" s="20">
        <f t="shared" si="2"/>
        <v>287.21363636363634</v>
      </c>
      <c r="L40" s="20">
        <f t="shared" si="3"/>
        <v>671.4</v>
      </c>
      <c r="N40" s="20">
        <f t="shared" si="4"/>
        <v>51.224848484848486</v>
      </c>
      <c r="O40" s="20">
        <f t="shared" si="5"/>
        <v>38.295151515151517</v>
      </c>
      <c r="P40" s="20">
        <f t="shared" si="6"/>
        <v>89.52000000000001</v>
      </c>
      <c r="R40" s="17">
        <v>63187</v>
      </c>
      <c r="S40" s="23">
        <f t="shared" si="7"/>
        <v>147708</v>
      </c>
    </row>
    <row r="41" spans="1:19" x14ac:dyDescent="0.2">
      <c r="C41" s="13" t="s">
        <v>53</v>
      </c>
      <c r="D41" s="2" t="s">
        <v>140</v>
      </c>
      <c r="E41" s="42">
        <v>68857</v>
      </c>
      <c r="F41" s="42">
        <f>ROUND(E41*'[1]Pension rates 2024'!$D$10,0)</f>
        <v>9984</v>
      </c>
      <c r="G41" s="43">
        <v>8246</v>
      </c>
      <c r="H41" s="42">
        <f t="shared" si="9"/>
        <v>87087</v>
      </c>
      <c r="J41" s="20">
        <f t="shared" si="1"/>
        <v>395.85</v>
      </c>
      <c r="K41" s="20">
        <f t="shared" si="2"/>
        <v>287.21363636363634</v>
      </c>
      <c r="L41" s="20">
        <f t="shared" si="3"/>
        <v>683.06363636363631</v>
      </c>
      <c r="N41" s="20">
        <f t="shared" si="4"/>
        <v>52.78</v>
      </c>
      <c r="O41" s="20">
        <f t="shared" si="5"/>
        <v>38.295151515151517</v>
      </c>
      <c r="P41" s="20">
        <f t="shared" si="6"/>
        <v>91.075151515151518</v>
      </c>
      <c r="R41" s="17">
        <v>63187</v>
      </c>
      <c r="S41" s="23">
        <f t="shared" si="7"/>
        <v>150274</v>
      </c>
    </row>
    <row r="42" spans="1:19" x14ac:dyDescent="0.2">
      <c r="C42" s="13" t="s">
        <v>54</v>
      </c>
      <c r="D42" s="2" t="s">
        <v>141</v>
      </c>
      <c r="E42" s="42">
        <v>70917</v>
      </c>
      <c r="F42" s="42">
        <f>ROUND(E42*'[1]Pension rates 2024'!$D$10,0)</f>
        <v>10283</v>
      </c>
      <c r="G42" s="43">
        <v>8531</v>
      </c>
      <c r="H42" s="42">
        <f t="shared" si="9"/>
        <v>89731</v>
      </c>
      <c r="J42" s="20">
        <f t="shared" si="1"/>
        <v>407.86818181818182</v>
      </c>
      <c r="K42" s="20">
        <f t="shared" si="2"/>
        <v>287.21363636363634</v>
      </c>
      <c r="L42" s="20">
        <f t="shared" si="3"/>
        <v>695.08181818181811</v>
      </c>
      <c r="N42" s="20">
        <f t="shared" si="4"/>
        <v>54.382424242424243</v>
      </c>
      <c r="O42" s="20">
        <f t="shared" si="5"/>
        <v>38.295151515151517</v>
      </c>
      <c r="P42" s="20">
        <f t="shared" si="6"/>
        <v>92.677575757575767</v>
      </c>
      <c r="R42" s="17">
        <v>63187</v>
      </c>
      <c r="S42" s="23">
        <f t="shared" si="7"/>
        <v>152918</v>
      </c>
    </row>
    <row r="43" spans="1:19" x14ac:dyDescent="0.2">
      <c r="C43" s="13" t="s">
        <v>55</v>
      </c>
      <c r="D43" s="2" t="s">
        <v>142</v>
      </c>
      <c r="E43" s="42">
        <v>73039</v>
      </c>
      <c r="F43" s="42">
        <f>ROUND(E43*'[1]Pension rates 2024'!$D$10,0)</f>
        <v>10591</v>
      </c>
      <c r="G43" s="43">
        <v>8824</v>
      </c>
      <c r="H43" s="42">
        <f t="shared" si="9"/>
        <v>92454</v>
      </c>
      <c r="J43" s="20">
        <f t="shared" si="1"/>
        <v>420.24545454545455</v>
      </c>
      <c r="K43" s="20">
        <f t="shared" si="2"/>
        <v>287.21363636363634</v>
      </c>
      <c r="L43" s="20">
        <f t="shared" si="3"/>
        <v>707.45909090909095</v>
      </c>
      <c r="N43" s="20">
        <f t="shared" si="4"/>
        <v>56.032727272727271</v>
      </c>
      <c r="O43" s="20">
        <f t="shared" si="5"/>
        <v>38.295151515151517</v>
      </c>
      <c r="P43" s="20">
        <f t="shared" si="6"/>
        <v>94.327878787878788</v>
      </c>
      <c r="R43" s="17">
        <v>63187</v>
      </c>
      <c r="S43" s="23">
        <f t="shared" si="7"/>
        <v>155641</v>
      </c>
    </row>
    <row r="44" spans="1:19" x14ac:dyDescent="0.2">
      <c r="E44" s="42"/>
      <c r="F44" s="42"/>
      <c r="G44" s="43"/>
      <c r="H44" s="42"/>
      <c r="J44" s="20"/>
      <c r="K44" s="20"/>
      <c r="L44" s="20"/>
      <c r="N44" s="20"/>
      <c r="O44" s="20"/>
      <c r="P44" s="20"/>
      <c r="R44" s="17"/>
      <c r="S44" s="23"/>
    </row>
    <row r="45" spans="1:19" x14ac:dyDescent="0.2">
      <c r="A45" s="1" t="s">
        <v>56</v>
      </c>
      <c r="B45" s="22" t="s">
        <v>57</v>
      </c>
      <c r="C45" s="2">
        <v>1</v>
      </c>
      <c r="D45" s="2" t="s">
        <v>143</v>
      </c>
      <c r="E45" s="42">
        <v>66857</v>
      </c>
      <c r="F45" s="42">
        <f>ROUND(E45*'[1]Pension rates 2024'!$D$10,0)</f>
        <v>9694</v>
      </c>
      <c r="G45" s="43">
        <v>7970</v>
      </c>
      <c r="H45" s="42">
        <f t="shared" ref="H45:H68" si="10">SUM(E45:G45)</f>
        <v>84521</v>
      </c>
      <c r="J45" s="20">
        <f t="shared" si="1"/>
        <v>384.18636363636364</v>
      </c>
      <c r="K45" s="20">
        <f t="shared" si="2"/>
        <v>287.21363636363634</v>
      </c>
      <c r="L45" s="20">
        <f t="shared" si="3"/>
        <v>671.4</v>
      </c>
      <c r="N45" s="20">
        <f t="shared" si="4"/>
        <v>51.224848484848486</v>
      </c>
      <c r="O45" s="20">
        <f t="shared" si="5"/>
        <v>38.295151515151517</v>
      </c>
      <c r="P45" s="20">
        <f t="shared" si="6"/>
        <v>89.52000000000001</v>
      </c>
      <c r="R45" s="17">
        <v>63187</v>
      </c>
      <c r="S45" s="23">
        <f t="shared" si="7"/>
        <v>147708</v>
      </c>
    </row>
    <row r="46" spans="1:19" x14ac:dyDescent="0.2">
      <c r="B46" s="22"/>
      <c r="C46" s="2">
        <v>2</v>
      </c>
      <c r="D46" s="2" t="s">
        <v>144</v>
      </c>
      <c r="E46" s="42">
        <v>68857</v>
      </c>
      <c r="F46" s="42">
        <f>ROUND(E46*'[1]Pension rates 2024'!$D$10,0)</f>
        <v>9984</v>
      </c>
      <c r="G46" s="43">
        <v>8246</v>
      </c>
      <c r="H46" s="42">
        <f t="shared" si="10"/>
        <v>87087</v>
      </c>
      <c r="J46" s="20">
        <f t="shared" si="1"/>
        <v>395.85</v>
      </c>
      <c r="K46" s="20">
        <f t="shared" si="2"/>
        <v>287.21363636363634</v>
      </c>
      <c r="L46" s="20">
        <f t="shared" si="3"/>
        <v>683.06363636363631</v>
      </c>
      <c r="N46" s="20">
        <f t="shared" si="4"/>
        <v>52.78</v>
      </c>
      <c r="O46" s="20">
        <f t="shared" si="5"/>
        <v>38.295151515151517</v>
      </c>
      <c r="P46" s="20">
        <f t="shared" si="6"/>
        <v>91.075151515151518</v>
      </c>
      <c r="R46" s="17">
        <v>63187</v>
      </c>
      <c r="S46" s="23">
        <f t="shared" si="7"/>
        <v>150274</v>
      </c>
    </row>
    <row r="47" spans="1:19" x14ac:dyDescent="0.2">
      <c r="B47" s="22"/>
      <c r="C47" s="2">
        <v>3</v>
      </c>
      <c r="D47" s="2" t="s">
        <v>145</v>
      </c>
      <c r="E47" s="42">
        <v>70917</v>
      </c>
      <c r="F47" s="42">
        <f>ROUND(E47*'[1]Pension rates 2024'!$D$10,0)</f>
        <v>10283</v>
      </c>
      <c r="G47" s="43">
        <v>8531</v>
      </c>
      <c r="H47" s="42">
        <f t="shared" si="10"/>
        <v>89731</v>
      </c>
      <c r="J47" s="20">
        <f t="shared" si="1"/>
        <v>407.86818181818182</v>
      </c>
      <c r="K47" s="20">
        <f t="shared" si="2"/>
        <v>287.21363636363634</v>
      </c>
      <c r="L47" s="20">
        <f t="shared" si="3"/>
        <v>695.08181818181811</v>
      </c>
      <c r="N47" s="20">
        <f t="shared" si="4"/>
        <v>54.382424242424243</v>
      </c>
      <c r="O47" s="20">
        <f t="shared" si="5"/>
        <v>38.295151515151517</v>
      </c>
      <c r="P47" s="20">
        <f t="shared" si="6"/>
        <v>92.677575757575767</v>
      </c>
      <c r="R47" s="17">
        <v>63187</v>
      </c>
      <c r="S47" s="23">
        <f t="shared" si="7"/>
        <v>152918</v>
      </c>
    </row>
    <row r="48" spans="1:19" x14ac:dyDescent="0.2">
      <c r="B48" s="22"/>
      <c r="C48" s="2">
        <v>4</v>
      </c>
      <c r="D48" s="2" t="s">
        <v>146</v>
      </c>
      <c r="E48" s="42">
        <v>73039</v>
      </c>
      <c r="F48" s="42">
        <f>ROUND(E48*'[1]Pension rates 2024'!$D$10,0)</f>
        <v>10591</v>
      </c>
      <c r="G48" s="43">
        <v>8824</v>
      </c>
      <c r="H48" s="42">
        <f t="shared" si="10"/>
        <v>92454</v>
      </c>
      <c r="J48" s="20">
        <f t="shared" si="1"/>
        <v>420.24545454545455</v>
      </c>
      <c r="K48" s="20">
        <f t="shared" si="2"/>
        <v>287.21363636363634</v>
      </c>
      <c r="L48" s="20">
        <f t="shared" si="3"/>
        <v>707.45909090909095</v>
      </c>
      <c r="N48" s="20">
        <f t="shared" si="4"/>
        <v>56.032727272727271</v>
      </c>
      <c r="O48" s="20">
        <f t="shared" si="5"/>
        <v>38.295151515151517</v>
      </c>
      <c r="P48" s="20">
        <f t="shared" si="6"/>
        <v>94.327878787878788</v>
      </c>
      <c r="R48" s="17">
        <v>63187</v>
      </c>
      <c r="S48" s="23">
        <f t="shared" si="7"/>
        <v>155641</v>
      </c>
    </row>
    <row r="49" spans="2:19" x14ac:dyDescent="0.2">
      <c r="B49" s="22"/>
      <c r="C49" s="2">
        <v>5</v>
      </c>
      <c r="D49" s="2" t="s">
        <v>147</v>
      </c>
      <c r="E49" s="58">
        <v>75239</v>
      </c>
      <c r="F49" s="42">
        <f>ROUND(E49*'[1]Pension rates 2024'!$D$10,0)</f>
        <v>10910</v>
      </c>
      <c r="G49" s="43">
        <v>9126</v>
      </c>
      <c r="H49" s="42">
        <f t="shared" si="10"/>
        <v>95275</v>
      </c>
      <c r="J49" s="20">
        <f t="shared" si="1"/>
        <v>433.06818181818181</v>
      </c>
      <c r="K49" s="20">
        <f t="shared" si="2"/>
        <v>287.21363636363634</v>
      </c>
      <c r="L49" s="20">
        <f t="shared" si="3"/>
        <v>720.28181818181815</v>
      </c>
      <c r="N49" s="20">
        <f t="shared" si="4"/>
        <v>57.742424242424242</v>
      </c>
      <c r="O49" s="20">
        <f t="shared" si="5"/>
        <v>38.295151515151517</v>
      </c>
      <c r="P49" s="20">
        <f t="shared" si="6"/>
        <v>96.037575757575752</v>
      </c>
      <c r="R49" s="17">
        <v>63187</v>
      </c>
      <c r="S49" s="23">
        <f t="shared" si="7"/>
        <v>158462</v>
      </c>
    </row>
    <row r="50" spans="2:19" x14ac:dyDescent="0.2">
      <c r="B50" s="22"/>
      <c r="C50" s="2">
        <v>6</v>
      </c>
      <c r="D50" s="2" t="s">
        <v>148</v>
      </c>
      <c r="E50" s="58">
        <v>77506</v>
      </c>
      <c r="F50" s="42">
        <f>ROUND(E50*'[1]Pension rates 2024'!$D$10,0)</f>
        <v>11238</v>
      </c>
      <c r="G50" s="43">
        <v>9437</v>
      </c>
      <c r="H50" s="42">
        <f t="shared" si="10"/>
        <v>98181</v>
      </c>
      <c r="J50" s="20">
        <f t="shared" si="1"/>
        <v>446.2772727272727</v>
      </c>
      <c r="K50" s="20">
        <f t="shared" si="2"/>
        <v>287.21363636363634</v>
      </c>
      <c r="L50" s="20">
        <f t="shared" si="3"/>
        <v>733.4909090909091</v>
      </c>
      <c r="N50" s="20">
        <f t="shared" si="4"/>
        <v>59.50363636363636</v>
      </c>
      <c r="O50" s="20">
        <f t="shared" si="5"/>
        <v>38.295151515151517</v>
      </c>
      <c r="P50" s="20">
        <f t="shared" si="6"/>
        <v>97.798787878787877</v>
      </c>
      <c r="R50" s="17">
        <v>63187</v>
      </c>
      <c r="S50" s="23">
        <f t="shared" si="7"/>
        <v>161368</v>
      </c>
    </row>
    <row r="51" spans="2:19" x14ac:dyDescent="0.2">
      <c r="B51" s="22"/>
      <c r="C51" s="2">
        <v>7</v>
      </c>
      <c r="D51" s="2" t="s">
        <v>149</v>
      </c>
      <c r="E51" s="58">
        <v>79831</v>
      </c>
      <c r="F51" s="42">
        <f>ROUND(E51*'[1]Pension rates 2024'!$D$10,0)</f>
        <v>11575</v>
      </c>
      <c r="G51" s="43">
        <v>9758</v>
      </c>
      <c r="H51" s="42">
        <f t="shared" si="10"/>
        <v>101164</v>
      </c>
      <c r="J51" s="20">
        <f t="shared" si="1"/>
        <v>459.83636363636361</v>
      </c>
      <c r="K51" s="20">
        <f t="shared" si="2"/>
        <v>287.21363636363634</v>
      </c>
      <c r="L51" s="20">
        <f t="shared" si="3"/>
        <v>747.05</v>
      </c>
      <c r="N51" s="20">
        <f t="shared" si="4"/>
        <v>61.311515151515152</v>
      </c>
      <c r="O51" s="20">
        <f t="shared" si="5"/>
        <v>38.295151515151517</v>
      </c>
      <c r="P51" s="20">
        <f t="shared" si="6"/>
        <v>99.606666666666669</v>
      </c>
      <c r="R51" s="17">
        <v>63187</v>
      </c>
      <c r="S51" s="23">
        <f t="shared" si="7"/>
        <v>164351</v>
      </c>
    </row>
    <row r="52" spans="2:19" x14ac:dyDescent="0.2">
      <c r="B52" s="22"/>
      <c r="C52" s="2">
        <v>8</v>
      </c>
      <c r="D52" s="2" t="s">
        <v>150</v>
      </c>
      <c r="E52" s="58">
        <v>82225</v>
      </c>
      <c r="F52" s="42">
        <f>ROUND(E52*'[1]Pension rates 2024'!$D$10,0)</f>
        <v>11923</v>
      </c>
      <c r="G52" s="43">
        <v>10089</v>
      </c>
      <c r="H52" s="42">
        <f t="shared" si="10"/>
        <v>104237</v>
      </c>
      <c r="J52" s="20">
        <f t="shared" si="1"/>
        <v>473.80454545454546</v>
      </c>
      <c r="K52" s="20">
        <f t="shared" si="2"/>
        <v>287.21363636363634</v>
      </c>
      <c r="L52" s="20">
        <f t="shared" si="3"/>
        <v>761.0181818181818</v>
      </c>
      <c r="N52" s="20">
        <f t="shared" si="4"/>
        <v>63.173939393939392</v>
      </c>
      <c r="O52" s="20">
        <f t="shared" si="5"/>
        <v>38.295151515151517</v>
      </c>
      <c r="P52" s="20">
        <f t="shared" si="6"/>
        <v>101.46909090909091</v>
      </c>
      <c r="R52" s="17">
        <v>63187</v>
      </c>
      <c r="S52" s="23">
        <f t="shared" si="7"/>
        <v>167424</v>
      </c>
    </row>
    <row r="53" spans="2:19" x14ac:dyDescent="0.2">
      <c r="B53" s="22" t="s">
        <v>58</v>
      </c>
      <c r="C53" s="2">
        <v>9</v>
      </c>
      <c r="D53" s="2" t="s">
        <v>151</v>
      </c>
      <c r="E53" s="58">
        <v>84691</v>
      </c>
      <c r="F53" s="42">
        <f>ROUND(E53*'[1]Pension rates 2024'!$D$10,0)</f>
        <v>12280</v>
      </c>
      <c r="G53" s="43">
        <v>10429</v>
      </c>
      <c r="H53" s="42">
        <f t="shared" si="10"/>
        <v>107400</v>
      </c>
      <c r="J53" s="20">
        <f t="shared" si="1"/>
        <v>488.18181818181819</v>
      </c>
      <c r="K53" s="20">
        <f t="shared" si="2"/>
        <v>287.21363636363634</v>
      </c>
      <c r="L53" s="20">
        <f t="shared" si="3"/>
        <v>775.39545454545453</v>
      </c>
      <c r="N53" s="20">
        <f t="shared" si="4"/>
        <v>65.090909090909093</v>
      </c>
      <c r="O53" s="20">
        <f t="shared" si="5"/>
        <v>38.295151515151517</v>
      </c>
      <c r="P53" s="20">
        <f t="shared" si="6"/>
        <v>103.38606060606061</v>
      </c>
      <c r="R53" s="17">
        <v>63187</v>
      </c>
      <c r="S53" s="23">
        <f t="shared" si="7"/>
        <v>170587</v>
      </c>
    </row>
    <row r="54" spans="2:19" x14ac:dyDescent="0.2">
      <c r="B54" s="22"/>
      <c r="C54" s="2">
        <v>10</v>
      </c>
      <c r="D54" s="2" t="s">
        <v>152</v>
      </c>
      <c r="E54" s="58">
        <v>87233</v>
      </c>
      <c r="F54" s="42">
        <f>ROUND(E54*'[1]Pension rates 2024'!$D$10,0)</f>
        <v>12649</v>
      </c>
      <c r="G54" s="43">
        <v>10780</v>
      </c>
      <c r="H54" s="42">
        <f t="shared" si="10"/>
        <v>110662</v>
      </c>
      <c r="J54" s="20">
        <f t="shared" si="1"/>
        <v>503.0090909090909</v>
      </c>
      <c r="K54" s="20">
        <f t="shared" si="2"/>
        <v>287.21363636363634</v>
      </c>
      <c r="L54" s="20">
        <f t="shared" si="3"/>
        <v>790.2227272727273</v>
      </c>
      <c r="N54" s="20">
        <f t="shared" si="4"/>
        <v>67.067878787878783</v>
      </c>
      <c r="O54" s="20">
        <f t="shared" si="5"/>
        <v>38.295151515151517</v>
      </c>
      <c r="P54" s="20">
        <f t="shared" si="6"/>
        <v>105.3630303030303</v>
      </c>
      <c r="R54" s="17">
        <v>63187</v>
      </c>
      <c r="S54" s="23">
        <f t="shared" si="7"/>
        <v>173849</v>
      </c>
    </row>
    <row r="55" spans="2:19" x14ac:dyDescent="0.2">
      <c r="B55" s="22"/>
      <c r="C55" s="2">
        <v>11</v>
      </c>
      <c r="D55" s="2" t="s">
        <v>153</v>
      </c>
      <c r="E55" s="58">
        <v>89850</v>
      </c>
      <c r="F55" s="42">
        <f>ROUND(E55*'[1]Pension rates 2024'!$D$10,0)</f>
        <v>13028</v>
      </c>
      <c r="G55" s="43">
        <v>11141</v>
      </c>
      <c r="H55" s="42">
        <f t="shared" si="10"/>
        <v>114019</v>
      </c>
      <c r="J55" s="20">
        <f t="shared" si="1"/>
        <v>518.2681818181818</v>
      </c>
      <c r="K55" s="20">
        <f t="shared" si="2"/>
        <v>287.21363636363634</v>
      </c>
      <c r="L55" s="20">
        <f t="shared" si="3"/>
        <v>805.4818181818182</v>
      </c>
      <c r="N55" s="20">
        <f t="shared" si="4"/>
        <v>69.102424242424249</v>
      </c>
      <c r="O55" s="20">
        <f t="shared" si="5"/>
        <v>38.295151515151517</v>
      </c>
      <c r="P55" s="20">
        <f t="shared" si="6"/>
        <v>107.39757575757577</v>
      </c>
      <c r="R55" s="17">
        <v>63187</v>
      </c>
      <c r="S55" s="23">
        <f t="shared" si="7"/>
        <v>177206</v>
      </c>
    </row>
    <row r="56" spans="2:19" x14ac:dyDescent="0.2">
      <c r="B56" s="22"/>
      <c r="C56" s="2">
        <v>12</v>
      </c>
      <c r="D56" s="2" t="s">
        <v>154</v>
      </c>
      <c r="E56" s="58">
        <v>92545</v>
      </c>
      <c r="F56" s="42">
        <f>ROUND(E56*'[1]Pension rates 2024'!$D$10,0)</f>
        <v>13419</v>
      </c>
      <c r="G56" s="43">
        <v>11512</v>
      </c>
      <c r="H56" s="42">
        <f t="shared" si="10"/>
        <v>117476</v>
      </c>
      <c r="J56" s="20">
        <f t="shared" si="1"/>
        <v>533.9818181818182</v>
      </c>
      <c r="K56" s="20">
        <f t="shared" si="2"/>
        <v>287.21363636363634</v>
      </c>
      <c r="L56" s="20">
        <f t="shared" si="3"/>
        <v>821.1954545454546</v>
      </c>
      <c r="N56" s="20">
        <f t="shared" si="4"/>
        <v>71.197575757575763</v>
      </c>
      <c r="O56" s="20">
        <f t="shared" si="5"/>
        <v>38.295151515151517</v>
      </c>
      <c r="P56" s="20">
        <f t="shared" si="6"/>
        <v>109.49272727272728</v>
      </c>
      <c r="R56" s="17">
        <v>63187</v>
      </c>
      <c r="S56" s="23">
        <f t="shared" si="7"/>
        <v>180663</v>
      </c>
    </row>
    <row r="57" spans="2:19" x14ac:dyDescent="0.2">
      <c r="B57" s="22"/>
      <c r="C57" s="2">
        <v>13</v>
      </c>
      <c r="D57" s="2" t="s">
        <v>155</v>
      </c>
      <c r="E57" s="58">
        <v>95321</v>
      </c>
      <c r="F57" s="42">
        <f>ROUND(E57*'[1]Pension rates 2024'!$D$10,0)</f>
        <v>13822</v>
      </c>
      <c r="G57" s="43">
        <v>11896</v>
      </c>
      <c r="H57" s="42">
        <f t="shared" si="10"/>
        <v>121039</v>
      </c>
      <c r="J57" s="20">
        <f t="shared" si="1"/>
        <v>550.17727272727268</v>
      </c>
      <c r="K57" s="20">
        <f t="shared" si="2"/>
        <v>287.21363636363634</v>
      </c>
      <c r="L57" s="20">
        <f t="shared" si="3"/>
        <v>837.39090909090896</v>
      </c>
      <c r="N57" s="20">
        <f t="shared" si="4"/>
        <v>73.356969696969699</v>
      </c>
      <c r="O57" s="20">
        <f t="shared" si="5"/>
        <v>38.295151515151517</v>
      </c>
      <c r="P57" s="20">
        <f t="shared" si="6"/>
        <v>111.65212121212122</v>
      </c>
      <c r="R57" s="17">
        <v>63187</v>
      </c>
      <c r="S57" s="23">
        <f t="shared" si="7"/>
        <v>184226</v>
      </c>
    </row>
    <row r="58" spans="2:19" x14ac:dyDescent="0.2">
      <c r="B58" s="22"/>
      <c r="C58" s="2">
        <v>14</v>
      </c>
      <c r="D58" s="2" t="s">
        <v>156</v>
      </c>
      <c r="E58" s="58">
        <v>98181</v>
      </c>
      <c r="F58" s="42">
        <f>ROUND(E58*'[1]Pension rates 2024'!$D$10,0)</f>
        <v>14236</v>
      </c>
      <c r="G58" s="43">
        <v>12290</v>
      </c>
      <c r="H58" s="42">
        <f t="shared" si="10"/>
        <v>124707</v>
      </c>
      <c r="J58" s="20">
        <f t="shared" si="1"/>
        <v>566.85</v>
      </c>
      <c r="K58" s="20">
        <f t="shared" si="2"/>
        <v>287.21363636363634</v>
      </c>
      <c r="L58" s="20">
        <f t="shared" si="3"/>
        <v>854.06363636363631</v>
      </c>
      <c r="N58" s="20">
        <f t="shared" si="4"/>
        <v>75.58</v>
      </c>
      <c r="O58" s="20">
        <f t="shared" si="5"/>
        <v>38.295151515151517</v>
      </c>
      <c r="P58" s="20">
        <f t="shared" si="6"/>
        <v>113.87515151515152</v>
      </c>
      <c r="R58" s="17">
        <v>63187</v>
      </c>
      <c r="S58" s="23">
        <f t="shared" si="7"/>
        <v>187894</v>
      </c>
    </row>
    <row r="59" spans="2:19" x14ac:dyDescent="0.2">
      <c r="B59" s="22"/>
      <c r="C59" s="2">
        <v>15</v>
      </c>
      <c r="D59" s="2" t="s">
        <v>157</v>
      </c>
      <c r="E59" s="58">
        <v>101127</v>
      </c>
      <c r="F59" s="42">
        <f>ROUND(E59*'[1]Pension rates 2024'!$D$10,0)</f>
        <v>14663</v>
      </c>
      <c r="G59" s="43">
        <v>12696</v>
      </c>
      <c r="H59" s="42">
        <f t="shared" si="10"/>
        <v>128486</v>
      </c>
      <c r="J59" s="20">
        <f t="shared" si="1"/>
        <v>584.0272727272727</v>
      </c>
      <c r="K59" s="20">
        <f t="shared" si="2"/>
        <v>287.21363636363634</v>
      </c>
      <c r="L59" s="20">
        <f t="shared" si="3"/>
        <v>871.2409090909091</v>
      </c>
      <c r="N59" s="20">
        <f t="shared" si="4"/>
        <v>77.870303030303035</v>
      </c>
      <c r="O59" s="20">
        <f t="shared" si="5"/>
        <v>38.295151515151517</v>
      </c>
      <c r="P59" s="20">
        <f t="shared" si="6"/>
        <v>116.16545454545455</v>
      </c>
      <c r="R59" s="17">
        <v>63187</v>
      </c>
      <c r="S59" s="23">
        <f t="shared" si="7"/>
        <v>191673</v>
      </c>
    </row>
    <row r="60" spans="2:19" x14ac:dyDescent="0.2">
      <c r="B60" s="22"/>
      <c r="C60" s="2">
        <v>16</v>
      </c>
      <c r="D60" s="2" t="s">
        <v>158</v>
      </c>
      <c r="E60" s="58">
        <v>104160</v>
      </c>
      <c r="F60" s="42">
        <f>ROUND(E60*'[1]Pension rates 2024'!$D$10,0)</f>
        <v>15103</v>
      </c>
      <c r="G60" s="43">
        <v>13115</v>
      </c>
      <c r="H60" s="42">
        <f t="shared" si="10"/>
        <v>132378</v>
      </c>
      <c r="J60" s="20">
        <f t="shared" si="1"/>
        <v>601.71818181818185</v>
      </c>
      <c r="K60" s="20">
        <f t="shared" si="2"/>
        <v>287.21363636363634</v>
      </c>
      <c r="L60" s="20">
        <f t="shared" si="3"/>
        <v>888.93181818181824</v>
      </c>
      <c r="N60" s="20">
        <f t="shared" si="4"/>
        <v>80.229090909090914</v>
      </c>
      <c r="O60" s="20">
        <f t="shared" si="5"/>
        <v>38.295151515151517</v>
      </c>
      <c r="P60" s="20">
        <f t="shared" si="6"/>
        <v>118.52424242424243</v>
      </c>
      <c r="R60" s="17">
        <v>63187</v>
      </c>
      <c r="S60" s="23">
        <f t="shared" si="7"/>
        <v>195565</v>
      </c>
    </row>
    <row r="61" spans="2:19" x14ac:dyDescent="0.2">
      <c r="B61" s="22" t="s">
        <v>59</v>
      </c>
      <c r="C61" s="2">
        <v>17</v>
      </c>
      <c r="D61" s="2" t="s">
        <v>159</v>
      </c>
      <c r="E61" s="58">
        <v>107285</v>
      </c>
      <c r="F61" s="42">
        <f>ROUND(E61*'[1]Pension rates 2024'!$D$10,0)</f>
        <v>15556</v>
      </c>
      <c r="G61" s="43">
        <v>13546</v>
      </c>
      <c r="H61" s="42">
        <f t="shared" si="10"/>
        <v>136387</v>
      </c>
      <c r="J61" s="20">
        <f t="shared" si="1"/>
        <v>619.94090909090914</v>
      </c>
      <c r="K61" s="20">
        <f t="shared" si="2"/>
        <v>287.21363636363634</v>
      </c>
      <c r="L61" s="20">
        <f t="shared" si="3"/>
        <v>907.15454545454554</v>
      </c>
      <c r="N61" s="20">
        <f t="shared" si="4"/>
        <v>82.658787878787876</v>
      </c>
      <c r="O61" s="20">
        <f t="shared" si="5"/>
        <v>38.295151515151517</v>
      </c>
      <c r="P61" s="20">
        <f t="shared" si="6"/>
        <v>120.95393939393939</v>
      </c>
      <c r="R61" s="17">
        <v>63187</v>
      </c>
      <c r="S61" s="23">
        <f t="shared" si="7"/>
        <v>199574</v>
      </c>
    </row>
    <row r="62" spans="2:19" x14ac:dyDescent="0.2">
      <c r="B62" s="22"/>
      <c r="C62" s="2">
        <v>18</v>
      </c>
      <c r="D62" s="2" t="s">
        <v>160</v>
      </c>
      <c r="E62" s="58">
        <v>110504</v>
      </c>
      <c r="F62" s="42">
        <f>ROUND(E62*'[1]Pension rates 2024'!$D$10,0)</f>
        <v>16023</v>
      </c>
      <c r="G62" s="43">
        <v>13990</v>
      </c>
      <c r="H62" s="42">
        <f t="shared" si="10"/>
        <v>140517</v>
      </c>
      <c r="J62" s="20">
        <f t="shared" si="1"/>
        <v>638.7136363636364</v>
      </c>
      <c r="K62" s="20">
        <f t="shared" si="2"/>
        <v>287.21363636363634</v>
      </c>
      <c r="L62" s="20">
        <f t="shared" si="3"/>
        <v>925.92727272727279</v>
      </c>
      <c r="N62" s="20">
        <f t="shared" si="4"/>
        <v>85.161818181818177</v>
      </c>
      <c r="O62" s="20">
        <f t="shared" si="5"/>
        <v>38.295151515151517</v>
      </c>
      <c r="P62" s="20">
        <f t="shared" si="6"/>
        <v>123.45696969696969</v>
      </c>
      <c r="R62" s="17">
        <v>63187</v>
      </c>
      <c r="S62" s="23">
        <f t="shared" si="7"/>
        <v>203704</v>
      </c>
    </row>
    <row r="63" spans="2:19" x14ac:dyDescent="0.2">
      <c r="B63" s="22"/>
      <c r="C63" s="2">
        <v>19</v>
      </c>
      <c r="D63" s="2" t="s">
        <v>161</v>
      </c>
      <c r="E63" s="58">
        <v>113819</v>
      </c>
      <c r="F63" s="42">
        <f>ROUND(E63*'[1]Pension rates 2024'!$D$10,0)</f>
        <v>16504</v>
      </c>
      <c r="G63" s="43">
        <v>14448</v>
      </c>
      <c r="H63" s="42">
        <f t="shared" si="10"/>
        <v>144771</v>
      </c>
      <c r="J63" s="20">
        <f t="shared" si="1"/>
        <v>658.05</v>
      </c>
      <c r="K63" s="20">
        <f t="shared" si="2"/>
        <v>287.21363636363634</v>
      </c>
      <c r="L63" s="20">
        <f t="shared" si="3"/>
        <v>945.26363636363635</v>
      </c>
      <c r="N63" s="20">
        <f t="shared" si="4"/>
        <v>87.74</v>
      </c>
      <c r="O63" s="20">
        <f t="shared" si="5"/>
        <v>38.295151515151517</v>
      </c>
      <c r="P63" s="20">
        <f t="shared" si="6"/>
        <v>126.03515151515151</v>
      </c>
      <c r="R63" s="17">
        <v>63187</v>
      </c>
      <c r="S63" s="23">
        <f t="shared" si="7"/>
        <v>207958</v>
      </c>
    </row>
    <row r="64" spans="2:19" x14ac:dyDescent="0.2">
      <c r="B64" s="22"/>
      <c r="C64" s="2">
        <v>20</v>
      </c>
      <c r="D64" s="2" t="s">
        <v>162</v>
      </c>
      <c r="E64" s="58">
        <v>117234</v>
      </c>
      <c r="F64" s="42">
        <f>ROUND(E64*'[1]Pension rates 2024'!$D$10,0)</f>
        <v>16999</v>
      </c>
      <c r="G64" s="43">
        <v>14919</v>
      </c>
      <c r="H64" s="42">
        <f t="shared" si="10"/>
        <v>149152</v>
      </c>
      <c r="J64" s="20">
        <f t="shared" si="1"/>
        <v>677.9636363636364</v>
      </c>
      <c r="K64" s="20">
        <f t="shared" si="2"/>
        <v>287.21363636363634</v>
      </c>
      <c r="L64" s="20">
        <f t="shared" si="3"/>
        <v>965.17727272727279</v>
      </c>
      <c r="N64" s="20">
        <f t="shared" si="4"/>
        <v>90.395151515151511</v>
      </c>
      <c r="O64" s="20">
        <f t="shared" si="5"/>
        <v>38.295151515151517</v>
      </c>
      <c r="P64" s="20">
        <f t="shared" si="6"/>
        <v>128.69030303030303</v>
      </c>
      <c r="R64" s="17">
        <v>63187</v>
      </c>
      <c r="S64" s="23">
        <f t="shared" si="7"/>
        <v>212339</v>
      </c>
    </row>
    <row r="65" spans="1:19" x14ac:dyDescent="0.2">
      <c r="B65" s="22"/>
      <c r="C65" s="2">
        <v>21</v>
      </c>
      <c r="D65" s="2" t="s">
        <v>163</v>
      </c>
      <c r="E65" s="58">
        <v>120751</v>
      </c>
      <c r="F65" s="42">
        <f>ROUND(E65*'[1]Pension rates 2024'!$D$10,0)</f>
        <v>17509</v>
      </c>
      <c r="G65" s="43">
        <v>15404</v>
      </c>
      <c r="H65" s="42">
        <f t="shared" si="10"/>
        <v>153664</v>
      </c>
      <c r="J65" s="20">
        <f t="shared" si="1"/>
        <v>698.4727272727273</v>
      </c>
      <c r="K65" s="20">
        <f t="shared" si="2"/>
        <v>287.21363636363634</v>
      </c>
      <c r="L65" s="20">
        <f t="shared" si="3"/>
        <v>985.68636363636369</v>
      </c>
      <c r="N65" s="20">
        <f t="shared" si="4"/>
        <v>93.129696969696965</v>
      </c>
      <c r="O65" s="20">
        <f t="shared" si="5"/>
        <v>38.295151515151517</v>
      </c>
      <c r="P65" s="20">
        <f t="shared" si="6"/>
        <v>131.4248484848485</v>
      </c>
      <c r="R65" s="17">
        <v>63187</v>
      </c>
      <c r="S65" s="23">
        <f t="shared" si="7"/>
        <v>216851</v>
      </c>
    </row>
    <row r="66" spans="1:19" x14ac:dyDescent="0.2">
      <c r="B66" s="22"/>
      <c r="C66" s="2">
        <v>22</v>
      </c>
      <c r="D66" s="2" t="s">
        <v>164</v>
      </c>
      <c r="E66" s="58">
        <v>124374</v>
      </c>
      <c r="F66" s="42">
        <f>ROUND(E66*'[1]Pension rates 2024'!$D$10,0)</f>
        <v>18034</v>
      </c>
      <c r="G66" s="43">
        <v>15904</v>
      </c>
      <c r="H66" s="42">
        <f t="shared" si="10"/>
        <v>158312</v>
      </c>
      <c r="J66" s="20">
        <f t="shared" si="1"/>
        <v>719.6</v>
      </c>
      <c r="K66" s="20">
        <f t="shared" si="2"/>
        <v>287.21363636363634</v>
      </c>
      <c r="L66" s="20">
        <f t="shared" si="3"/>
        <v>1006.8136363636363</v>
      </c>
      <c r="N66" s="20">
        <f t="shared" si="4"/>
        <v>95.946666666666673</v>
      </c>
      <c r="O66" s="20">
        <f t="shared" si="5"/>
        <v>38.295151515151517</v>
      </c>
      <c r="P66" s="20">
        <f t="shared" si="6"/>
        <v>134.24181818181819</v>
      </c>
      <c r="R66" s="17">
        <v>63187</v>
      </c>
      <c r="S66" s="23">
        <f t="shared" si="7"/>
        <v>221499</v>
      </c>
    </row>
    <row r="67" spans="1:19" x14ac:dyDescent="0.2">
      <c r="B67" s="22"/>
      <c r="C67" s="2">
        <v>23</v>
      </c>
      <c r="D67" s="2" t="s">
        <v>165</v>
      </c>
      <c r="E67" s="58">
        <v>128105</v>
      </c>
      <c r="F67" s="42">
        <f>ROUND(E67*'[1]Pension rates 2024'!$D$10,0)</f>
        <v>18575</v>
      </c>
      <c r="G67" s="43">
        <v>16418</v>
      </c>
      <c r="H67" s="42">
        <f t="shared" si="10"/>
        <v>163098</v>
      </c>
      <c r="J67" s="20">
        <f t="shared" si="1"/>
        <v>741.35454545454547</v>
      </c>
      <c r="K67" s="20">
        <f t="shared" si="2"/>
        <v>287.21363636363634</v>
      </c>
      <c r="L67" s="20">
        <f t="shared" si="3"/>
        <v>1028.5681818181818</v>
      </c>
      <c r="N67" s="20">
        <f t="shared" si="4"/>
        <v>98.847272727272724</v>
      </c>
      <c r="O67" s="20">
        <f t="shared" si="5"/>
        <v>38.295151515151517</v>
      </c>
      <c r="P67" s="20">
        <f t="shared" si="6"/>
        <v>137.14242424242423</v>
      </c>
      <c r="R67" s="17">
        <v>63187</v>
      </c>
      <c r="S67" s="23">
        <f t="shared" si="7"/>
        <v>226285</v>
      </c>
    </row>
    <row r="68" spans="1:19" x14ac:dyDescent="0.2">
      <c r="B68" s="22"/>
      <c r="C68" s="2">
        <v>24</v>
      </c>
      <c r="D68" s="2" t="s">
        <v>166</v>
      </c>
      <c r="E68" s="58">
        <v>131947</v>
      </c>
      <c r="F68" s="42">
        <f>ROUND(E68*'[1]Pension rates 2024'!$D$10,0)</f>
        <v>19132</v>
      </c>
      <c r="G68" s="43">
        <v>16949</v>
      </c>
      <c r="H68" s="42">
        <f t="shared" si="10"/>
        <v>168028</v>
      </c>
      <c r="J68" s="20">
        <f t="shared" si="1"/>
        <v>763.76363636363635</v>
      </c>
      <c r="K68" s="20">
        <f t="shared" si="2"/>
        <v>287.21363636363634</v>
      </c>
      <c r="L68" s="20">
        <f t="shared" si="3"/>
        <v>1050.9772727272727</v>
      </c>
      <c r="N68" s="20">
        <f t="shared" si="4"/>
        <v>101.83515151515151</v>
      </c>
      <c r="O68" s="20">
        <f t="shared" si="5"/>
        <v>38.295151515151517</v>
      </c>
      <c r="P68" s="20">
        <f t="shared" si="6"/>
        <v>140.13030303030303</v>
      </c>
      <c r="R68" s="17">
        <v>63187</v>
      </c>
      <c r="S68" s="23">
        <f t="shared" si="7"/>
        <v>231215</v>
      </c>
    </row>
    <row r="69" spans="1:19" x14ac:dyDescent="0.2">
      <c r="E69" s="42"/>
      <c r="F69" s="42"/>
      <c r="G69" s="43"/>
      <c r="H69" s="42"/>
      <c r="J69" s="20"/>
      <c r="K69" s="20"/>
      <c r="L69" s="20"/>
      <c r="N69" s="20"/>
      <c r="O69" s="20"/>
      <c r="P69" s="20"/>
      <c r="R69" s="17"/>
      <c r="S69" s="23"/>
    </row>
    <row r="70" spans="1:19" x14ac:dyDescent="0.2">
      <c r="A70" s="1" t="s">
        <v>60</v>
      </c>
      <c r="B70" s="22" t="s">
        <v>57</v>
      </c>
      <c r="C70" s="2">
        <v>1</v>
      </c>
      <c r="D70" s="2" t="s">
        <v>167</v>
      </c>
      <c r="E70" s="42">
        <v>66857</v>
      </c>
      <c r="F70" s="42">
        <f>ROUND(E70*'[1]Pension rates 2024'!$D$10,0)</f>
        <v>9694</v>
      </c>
      <c r="G70" s="43">
        <v>7970</v>
      </c>
      <c r="H70" s="42">
        <f t="shared" ref="H70:H86" si="11">SUM(E70:G70)</f>
        <v>84521</v>
      </c>
      <c r="J70" s="20">
        <f t="shared" si="1"/>
        <v>384.18636363636364</v>
      </c>
      <c r="K70" s="20">
        <f t="shared" si="2"/>
        <v>287.21363636363634</v>
      </c>
      <c r="L70" s="20">
        <f t="shared" si="3"/>
        <v>671.4</v>
      </c>
      <c r="N70" s="20">
        <f t="shared" si="4"/>
        <v>51.224848484848486</v>
      </c>
      <c r="O70" s="20">
        <f t="shared" si="5"/>
        <v>38.295151515151517</v>
      </c>
      <c r="P70" s="20">
        <f t="shared" si="6"/>
        <v>89.52000000000001</v>
      </c>
      <c r="R70" s="17">
        <v>63187</v>
      </c>
      <c r="S70" s="23">
        <f t="shared" si="7"/>
        <v>147708</v>
      </c>
    </row>
    <row r="71" spans="1:19" x14ac:dyDescent="0.2">
      <c r="C71" s="2">
        <v>2</v>
      </c>
      <c r="D71" s="2" t="s">
        <v>168</v>
      </c>
      <c r="E71" s="42">
        <v>68857</v>
      </c>
      <c r="F71" s="42">
        <f>ROUND(E71*'[1]Pension rates 2024'!$D$10,0)</f>
        <v>9984</v>
      </c>
      <c r="G71" s="43">
        <v>8246</v>
      </c>
      <c r="H71" s="42">
        <f t="shared" si="11"/>
        <v>87087</v>
      </c>
      <c r="J71" s="20">
        <f t="shared" si="1"/>
        <v>395.85</v>
      </c>
      <c r="K71" s="20">
        <f t="shared" si="2"/>
        <v>287.21363636363634</v>
      </c>
      <c r="L71" s="20">
        <f t="shared" si="3"/>
        <v>683.06363636363631</v>
      </c>
      <c r="N71" s="20">
        <f t="shared" si="4"/>
        <v>52.78</v>
      </c>
      <c r="O71" s="20">
        <f t="shared" si="5"/>
        <v>38.295151515151517</v>
      </c>
      <c r="P71" s="20">
        <f t="shared" si="6"/>
        <v>91.075151515151518</v>
      </c>
      <c r="R71" s="17">
        <v>63187</v>
      </c>
      <c r="S71" s="23">
        <f t="shared" si="7"/>
        <v>150274</v>
      </c>
    </row>
    <row r="72" spans="1:19" x14ac:dyDescent="0.2">
      <c r="C72" s="2">
        <v>3</v>
      </c>
      <c r="D72" s="2" t="s">
        <v>169</v>
      </c>
      <c r="E72" s="42">
        <v>70917</v>
      </c>
      <c r="F72" s="42">
        <f>ROUND(E72*'[1]Pension rates 2024'!$D$10,0)</f>
        <v>10283</v>
      </c>
      <c r="G72" s="43">
        <v>8531</v>
      </c>
      <c r="H72" s="42">
        <f t="shared" si="11"/>
        <v>89731</v>
      </c>
      <c r="J72" s="20">
        <f t="shared" ref="J72:J86" si="12">H72/220</f>
        <v>407.86818181818182</v>
      </c>
      <c r="K72" s="20">
        <f t="shared" ref="K72:K86" si="13">R72/220</f>
        <v>287.21363636363634</v>
      </c>
      <c r="L72" s="20">
        <f t="shared" ref="L72:L86" si="14">J72+K72</f>
        <v>695.08181818181811</v>
      </c>
      <c r="N72" s="20">
        <f t="shared" ref="N72:N86" si="15">H72/1650</f>
        <v>54.382424242424243</v>
      </c>
      <c r="O72" s="20">
        <f t="shared" ref="O72:O86" si="16">R72/1650</f>
        <v>38.295151515151517</v>
      </c>
      <c r="P72" s="20">
        <f t="shared" ref="P72:P86" si="17">N72+O72</f>
        <v>92.677575757575767</v>
      </c>
      <c r="R72" s="17">
        <v>63187</v>
      </c>
      <c r="S72" s="23">
        <f t="shared" ref="S72:S86" si="18">H72+R72</f>
        <v>152918</v>
      </c>
    </row>
    <row r="73" spans="1:19" x14ac:dyDescent="0.2">
      <c r="C73" s="2">
        <v>4</v>
      </c>
      <c r="D73" s="2" t="s">
        <v>170</v>
      </c>
      <c r="E73" s="42">
        <v>73039</v>
      </c>
      <c r="F73" s="42">
        <f>ROUND(E73*'[1]Pension rates 2024'!$D$10,0)</f>
        <v>10591</v>
      </c>
      <c r="G73" s="43">
        <v>8824</v>
      </c>
      <c r="H73" s="42">
        <f t="shared" si="11"/>
        <v>92454</v>
      </c>
      <c r="J73" s="20">
        <f t="shared" si="12"/>
        <v>420.24545454545455</v>
      </c>
      <c r="K73" s="20">
        <f t="shared" si="13"/>
        <v>287.21363636363634</v>
      </c>
      <c r="L73" s="20">
        <f t="shared" si="14"/>
        <v>707.45909090909095</v>
      </c>
      <c r="N73" s="20">
        <f t="shared" si="15"/>
        <v>56.032727272727271</v>
      </c>
      <c r="O73" s="20">
        <f t="shared" si="16"/>
        <v>38.295151515151517</v>
      </c>
      <c r="P73" s="20">
        <f t="shared" si="17"/>
        <v>94.327878787878788</v>
      </c>
      <c r="R73" s="17">
        <v>63187</v>
      </c>
      <c r="S73" s="23">
        <f t="shared" si="18"/>
        <v>155641</v>
      </c>
    </row>
    <row r="74" spans="1:19" x14ac:dyDescent="0.2">
      <c r="B74" s="22" t="s">
        <v>58</v>
      </c>
      <c r="C74" s="2">
        <v>5</v>
      </c>
      <c r="D74" s="2" t="s">
        <v>171</v>
      </c>
      <c r="E74" s="58">
        <v>74351</v>
      </c>
      <c r="F74" s="42">
        <f>ROUND(E74*'[1]Pension rates 2024'!$D$10,0)</f>
        <v>10781</v>
      </c>
      <c r="G74" s="43">
        <v>9126</v>
      </c>
      <c r="H74" s="42">
        <f t="shared" si="11"/>
        <v>94258</v>
      </c>
      <c r="J74" s="20">
        <f t="shared" si="12"/>
        <v>428.44545454545454</v>
      </c>
      <c r="K74" s="20">
        <f t="shared" si="13"/>
        <v>287.21363636363634</v>
      </c>
      <c r="L74" s="20">
        <f t="shared" si="14"/>
        <v>715.65909090909088</v>
      </c>
      <c r="N74" s="20">
        <f t="shared" si="15"/>
        <v>57.126060606060605</v>
      </c>
      <c r="O74" s="20">
        <f t="shared" si="16"/>
        <v>38.295151515151517</v>
      </c>
      <c r="P74" s="20">
        <f t="shared" si="17"/>
        <v>95.421212121212122</v>
      </c>
      <c r="R74" s="17">
        <v>63187</v>
      </c>
      <c r="S74" s="23">
        <f t="shared" si="18"/>
        <v>157445</v>
      </c>
    </row>
    <row r="75" spans="1:19" x14ac:dyDescent="0.2">
      <c r="C75" s="2">
        <v>6</v>
      </c>
      <c r="D75" s="2" t="s">
        <v>172</v>
      </c>
      <c r="E75" s="58">
        <v>76509</v>
      </c>
      <c r="F75" s="42">
        <f>ROUND(E75*'[1]Pension rates 2024'!$D$10,0)</f>
        <v>11094</v>
      </c>
      <c r="G75" s="43">
        <v>9437</v>
      </c>
      <c r="H75" s="42">
        <f t="shared" si="11"/>
        <v>97040</v>
      </c>
      <c r="J75" s="20">
        <f t="shared" si="12"/>
        <v>441.09090909090907</v>
      </c>
      <c r="K75" s="20">
        <f t="shared" si="13"/>
        <v>287.21363636363634</v>
      </c>
      <c r="L75" s="20">
        <f t="shared" si="14"/>
        <v>728.3045454545454</v>
      </c>
      <c r="N75" s="20">
        <f t="shared" si="15"/>
        <v>58.812121212121212</v>
      </c>
      <c r="O75" s="20">
        <f t="shared" si="16"/>
        <v>38.295151515151517</v>
      </c>
      <c r="P75" s="20">
        <f t="shared" si="17"/>
        <v>97.107272727272729</v>
      </c>
      <c r="R75" s="17">
        <v>63187</v>
      </c>
      <c r="S75" s="23">
        <f t="shared" si="18"/>
        <v>160227</v>
      </c>
    </row>
    <row r="76" spans="1:19" x14ac:dyDescent="0.2">
      <c r="C76" s="2">
        <v>7</v>
      </c>
      <c r="D76" s="2" t="s">
        <v>173</v>
      </c>
      <c r="E76" s="58">
        <v>78670</v>
      </c>
      <c r="F76" s="42">
        <f>ROUND(E76*'[1]Pension rates 2024'!$D$10,0)</f>
        <v>11407</v>
      </c>
      <c r="G76" s="43">
        <v>9758</v>
      </c>
      <c r="H76" s="42">
        <f t="shared" si="11"/>
        <v>99835</v>
      </c>
      <c r="J76" s="20">
        <f t="shared" si="12"/>
        <v>453.79545454545456</v>
      </c>
      <c r="K76" s="20">
        <f t="shared" si="13"/>
        <v>287.21363636363634</v>
      </c>
      <c r="L76" s="20">
        <f t="shared" si="14"/>
        <v>741.0090909090909</v>
      </c>
      <c r="N76" s="20">
        <f t="shared" si="15"/>
        <v>60.506060606060608</v>
      </c>
      <c r="O76" s="20">
        <f t="shared" si="16"/>
        <v>38.295151515151517</v>
      </c>
      <c r="P76" s="20">
        <f t="shared" si="17"/>
        <v>98.801212121212131</v>
      </c>
      <c r="R76" s="17">
        <v>63187</v>
      </c>
      <c r="S76" s="23">
        <f t="shared" si="18"/>
        <v>163022</v>
      </c>
    </row>
    <row r="77" spans="1:19" x14ac:dyDescent="0.2">
      <c r="C77" s="2">
        <v>8</v>
      </c>
      <c r="D77" s="2" t="s">
        <v>174</v>
      </c>
      <c r="E77" s="58">
        <v>80831</v>
      </c>
      <c r="F77" s="42">
        <f>ROUND(E77*'[1]Pension rates 2024'!$D$10,0)</f>
        <v>11720</v>
      </c>
      <c r="G77" s="43">
        <v>10089</v>
      </c>
      <c r="H77" s="42">
        <f t="shared" si="11"/>
        <v>102640</v>
      </c>
      <c r="J77" s="20">
        <f t="shared" si="12"/>
        <v>466.54545454545456</v>
      </c>
      <c r="K77" s="20">
        <f t="shared" si="13"/>
        <v>287.21363636363634</v>
      </c>
      <c r="L77" s="20">
        <f t="shared" si="14"/>
        <v>753.7590909090909</v>
      </c>
      <c r="N77" s="20">
        <f t="shared" si="15"/>
        <v>62.206060606060603</v>
      </c>
      <c r="O77" s="20">
        <f t="shared" si="16"/>
        <v>38.295151515151517</v>
      </c>
      <c r="P77" s="20">
        <f t="shared" si="17"/>
        <v>100.50121212121212</v>
      </c>
      <c r="R77" s="17">
        <v>63187</v>
      </c>
      <c r="S77" s="23">
        <f t="shared" si="18"/>
        <v>165827</v>
      </c>
    </row>
    <row r="78" spans="1:19" x14ac:dyDescent="0.2">
      <c r="C78" s="2">
        <v>9</v>
      </c>
      <c r="D78" s="2" t="s">
        <v>175</v>
      </c>
      <c r="E78" s="58">
        <v>82992</v>
      </c>
      <c r="F78" s="42">
        <f>ROUND(E78*'[1]Pension rates 2024'!$D$10,0)</f>
        <v>12034</v>
      </c>
      <c r="G78" s="43">
        <v>10429</v>
      </c>
      <c r="H78" s="42">
        <f t="shared" si="11"/>
        <v>105455</v>
      </c>
      <c r="J78" s="20">
        <f t="shared" si="12"/>
        <v>479.34090909090907</v>
      </c>
      <c r="K78" s="20">
        <f t="shared" si="13"/>
        <v>287.21363636363634</v>
      </c>
      <c r="L78" s="20">
        <f t="shared" si="14"/>
        <v>766.5545454545454</v>
      </c>
      <c r="N78" s="20">
        <f t="shared" si="15"/>
        <v>63.912121212121214</v>
      </c>
      <c r="O78" s="20">
        <f t="shared" si="16"/>
        <v>38.295151515151517</v>
      </c>
      <c r="P78" s="20">
        <f t="shared" si="17"/>
        <v>102.20727272727274</v>
      </c>
      <c r="R78" s="17">
        <v>63187</v>
      </c>
      <c r="S78" s="23">
        <f t="shared" si="18"/>
        <v>168642</v>
      </c>
    </row>
    <row r="79" spans="1:19" x14ac:dyDescent="0.2">
      <c r="C79" s="2">
        <v>10</v>
      </c>
      <c r="D79" s="2" t="s">
        <v>176</v>
      </c>
      <c r="E79" s="58">
        <v>85153</v>
      </c>
      <c r="F79" s="42">
        <f>ROUND(E79*'[1]Pension rates 2024'!$D$10,0)</f>
        <v>12347</v>
      </c>
      <c r="G79" s="43">
        <v>10780</v>
      </c>
      <c r="H79" s="42">
        <f t="shared" si="11"/>
        <v>108280</v>
      </c>
      <c r="J79" s="20">
        <f t="shared" si="12"/>
        <v>492.18181818181819</v>
      </c>
      <c r="K79" s="20">
        <f t="shared" si="13"/>
        <v>287.21363636363634</v>
      </c>
      <c r="L79" s="20">
        <f t="shared" si="14"/>
        <v>779.39545454545453</v>
      </c>
      <c r="N79" s="20">
        <f t="shared" si="15"/>
        <v>65.624242424242425</v>
      </c>
      <c r="O79" s="20">
        <f t="shared" si="16"/>
        <v>38.295151515151517</v>
      </c>
      <c r="P79" s="20">
        <f t="shared" si="17"/>
        <v>103.91939393939394</v>
      </c>
      <c r="R79" s="17">
        <v>63187</v>
      </c>
      <c r="S79" s="23">
        <f t="shared" si="18"/>
        <v>171467</v>
      </c>
    </row>
    <row r="80" spans="1:19" x14ac:dyDescent="0.2">
      <c r="B80" s="22" t="s">
        <v>59</v>
      </c>
      <c r="C80" s="2">
        <v>11</v>
      </c>
      <c r="D80" s="2" t="s">
        <v>177</v>
      </c>
      <c r="E80" s="58">
        <v>87313</v>
      </c>
      <c r="F80" s="42">
        <f>ROUND(E80*'[1]Pension rates 2024'!$D$10,0)</f>
        <v>12660</v>
      </c>
      <c r="G80" s="43">
        <v>11141</v>
      </c>
      <c r="H80" s="42">
        <f t="shared" si="11"/>
        <v>111114</v>
      </c>
      <c r="J80" s="20">
        <f t="shared" si="12"/>
        <v>505.06363636363636</v>
      </c>
      <c r="K80" s="20">
        <f t="shared" si="13"/>
        <v>287.21363636363634</v>
      </c>
      <c r="L80" s="20">
        <f t="shared" si="14"/>
        <v>792.2772727272727</v>
      </c>
      <c r="N80" s="20">
        <f t="shared" si="15"/>
        <v>67.341818181818184</v>
      </c>
      <c r="O80" s="20">
        <f t="shared" si="16"/>
        <v>38.295151515151517</v>
      </c>
      <c r="P80" s="20">
        <f t="shared" si="17"/>
        <v>105.6369696969697</v>
      </c>
      <c r="R80" s="17">
        <v>63187</v>
      </c>
      <c r="S80" s="23">
        <f t="shared" si="18"/>
        <v>174301</v>
      </c>
    </row>
    <row r="81" spans="1:19" x14ac:dyDescent="0.2">
      <c r="C81" s="2">
        <v>12</v>
      </c>
      <c r="D81" s="2" t="s">
        <v>178</v>
      </c>
      <c r="E81" s="58">
        <v>89472</v>
      </c>
      <c r="F81" s="42">
        <f>ROUND(E81*'[1]Pension rates 2024'!$D$10,0)</f>
        <v>12973</v>
      </c>
      <c r="G81" s="43">
        <v>11512</v>
      </c>
      <c r="H81" s="42">
        <f t="shared" si="11"/>
        <v>113957</v>
      </c>
      <c r="J81" s="20">
        <f t="shared" si="12"/>
        <v>517.98636363636365</v>
      </c>
      <c r="K81" s="20">
        <f t="shared" si="13"/>
        <v>287.21363636363634</v>
      </c>
      <c r="L81" s="20">
        <f t="shared" si="14"/>
        <v>805.2</v>
      </c>
      <c r="N81" s="20">
        <f t="shared" si="15"/>
        <v>69.064848484848483</v>
      </c>
      <c r="O81" s="20">
        <f t="shared" si="16"/>
        <v>38.295151515151517</v>
      </c>
      <c r="P81" s="20">
        <f t="shared" si="17"/>
        <v>107.36</v>
      </c>
      <c r="R81" s="17">
        <v>63187</v>
      </c>
      <c r="S81" s="23">
        <f t="shared" si="18"/>
        <v>177144</v>
      </c>
    </row>
    <row r="82" spans="1:19" x14ac:dyDescent="0.2">
      <c r="C82" s="2">
        <v>13</v>
      </c>
      <c r="D82" s="2" t="s">
        <v>179</v>
      </c>
      <c r="E82" s="58">
        <v>91632</v>
      </c>
      <c r="F82" s="42">
        <f>ROUND(E82*'[1]Pension rates 2024'!$D$10,0)</f>
        <v>13287</v>
      </c>
      <c r="G82" s="43">
        <v>11896</v>
      </c>
      <c r="H82" s="42">
        <f t="shared" si="11"/>
        <v>116815</v>
      </c>
      <c r="J82" s="20">
        <f t="shared" si="12"/>
        <v>530.97727272727275</v>
      </c>
      <c r="K82" s="20">
        <f t="shared" si="13"/>
        <v>287.21363636363634</v>
      </c>
      <c r="L82" s="20">
        <f t="shared" si="14"/>
        <v>818.19090909090914</v>
      </c>
      <c r="N82" s="20">
        <f t="shared" si="15"/>
        <v>70.796969696969697</v>
      </c>
      <c r="O82" s="20">
        <f t="shared" si="16"/>
        <v>38.295151515151517</v>
      </c>
      <c r="P82" s="20">
        <f t="shared" si="17"/>
        <v>109.09212121212121</v>
      </c>
      <c r="R82" s="17">
        <v>63187</v>
      </c>
      <c r="S82" s="23">
        <f t="shared" si="18"/>
        <v>180002</v>
      </c>
    </row>
    <row r="83" spans="1:19" x14ac:dyDescent="0.2">
      <c r="C83" s="2">
        <v>14</v>
      </c>
      <c r="D83" s="2" t="s">
        <v>180</v>
      </c>
      <c r="E83" s="58">
        <v>93793</v>
      </c>
      <c r="F83" s="42">
        <f>ROUND(E83*'[1]Pension rates 2024'!$D$10,0)</f>
        <v>13600</v>
      </c>
      <c r="G83" s="43">
        <v>12290</v>
      </c>
      <c r="H83" s="42">
        <f t="shared" si="11"/>
        <v>119683</v>
      </c>
      <c r="J83" s="20">
        <f t="shared" si="12"/>
        <v>544.01363636363635</v>
      </c>
      <c r="K83" s="20">
        <f t="shared" si="13"/>
        <v>287.21363636363634</v>
      </c>
      <c r="L83" s="20">
        <f t="shared" si="14"/>
        <v>831.22727272727275</v>
      </c>
      <c r="N83" s="20">
        <f t="shared" si="15"/>
        <v>72.535151515151512</v>
      </c>
      <c r="O83" s="20">
        <f t="shared" si="16"/>
        <v>38.295151515151517</v>
      </c>
      <c r="P83" s="20">
        <f t="shared" si="17"/>
        <v>110.83030303030303</v>
      </c>
      <c r="R83" s="17">
        <v>63187</v>
      </c>
      <c r="S83" s="23">
        <f t="shared" si="18"/>
        <v>182870</v>
      </c>
    </row>
    <row r="84" spans="1:19" x14ac:dyDescent="0.2">
      <c r="C84" s="2">
        <v>15</v>
      </c>
      <c r="D84" s="2" t="s">
        <v>181</v>
      </c>
      <c r="E84" s="58">
        <v>95954</v>
      </c>
      <c r="F84" s="42">
        <f>ROUND(E84*'[1]Pension rates 2024'!$D$10,0)</f>
        <v>13913</v>
      </c>
      <c r="G84" s="43">
        <v>12696</v>
      </c>
      <c r="H84" s="42">
        <f t="shared" si="11"/>
        <v>122563</v>
      </c>
      <c r="J84" s="20">
        <f t="shared" si="12"/>
        <v>557.10454545454547</v>
      </c>
      <c r="K84" s="20">
        <f t="shared" si="13"/>
        <v>287.21363636363634</v>
      </c>
      <c r="L84" s="20">
        <f t="shared" si="14"/>
        <v>844.31818181818176</v>
      </c>
      <c r="N84" s="20">
        <f t="shared" si="15"/>
        <v>74.280606060606061</v>
      </c>
      <c r="O84" s="20">
        <f t="shared" si="16"/>
        <v>38.295151515151517</v>
      </c>
      <c r="P84" s="20">
        <f t="shared" si="17"/>
        <v>112.57575757575758</v>
      </c>
      <c r="R84" s="17">
        <v>63187</v>
      </c>
      <c r="S84" s="23">
        <f t="shared" si="18"/>
        <v>185750</v>
      </c>
    </row>
    <row r="85" spans="1:19" x14ac:dyDescent="0.2">
      <c r="C85" s="2">
        <v>16</v>
      </c>
      <c r="D85" s="2" t="s">
        <v>182</v>
      </c>
      <c r="E85" s="58">
        <v>98112</v>
      </c>
      <c r="F85" s="42">
        <f>ROUND(E85*'[1]Pension rates 2024'!$D$10,0)</f>
        <v>14226</v>
      </c>
      <c r="G85" s="43">
        <v>13115</v>
      </c>
      <c r="H85" s="42">
        <f t="shared" si="11"/>
        <v>125453</v>
      </c>
      <c r="J85" s="20">
        <f t="shared" si="12"/>
        <v>570.2409090909091</v>
      </c>
      <c r="K85" s="20">
        <f t="shared" si="13"/>
        <v>287.21363636363634</v>
      </c>
      <c r="L85" s="20">
        <f t="shared" si="14"/>
        <v>857.4545454545455</v>
      </c>
      <c r="N85" s="20">
        <f t="shared" si="15"/>
        <v>76.032121212121211</v>
      </c>
      <c r="O85" s="20">
        <f t="shared" si="16"/>
        <v>38.295151515151517</v>
      </c>
      <c r="P85" s="20">
        <f t="shared" si="17"/>
        <v>114.32727272727273</v>
      </c>
      <c r="R85" s="17">
        <v>63187</v>
      </c>
      <c r="S85" s="23">
        <f t="shared" si="18"/>
        <v>188640</v>
      </c>
    </row>
    <row r="86" spans="1:19" x14ac:dyDescent="0.2">
      <c r="B86" s="22" t="s">
        <v>61</v>
      </c>
      <c r="C86" s="13" t="s">
        <v>62</v>
      </c>
      <c r="D86" s="2" t="s">
        <v>183</v>
      </c>
      <c r="E86" s="58">
        <v>100273</v>
      </c>
      <c r="F86" s="42">
        <f>ROUND(E86*'[1]Pension rates 2024'!$D$10,0)</f>
        <v>14540</v>
      </c>
      <c r="G86" s="43">
        <v>13546</v>
      </c>
      <c r="H86" s="42">
        <f t="shared" si="11"/>
        <v>128359</v>
      </c>
      <c r="J86" s="20">
        <f t="shared" si="12"/>
        <v>583.45000000000005</v>
      </c>
      <c r="K86" s="20">
        <f t="shared" si="13"/>
        <v>287.21363636363634</v>
      </c>
      <c r="L86" s="20">
        <f t="shared" si="14"/>
        <v>870.66363636363644</v>
      </c>
      <c r="N86" s="20">
        <f t="shared" si="15"/>
        <v>77.793333333333337</v>
      </c>
      <c r="O86" s="20">
        <f t="shared" si="16"/>
        <v>38.295151515151517</v>
      </c>
      <c r="P86" s="20">
        <f t="shared" si="17"/>
        <v>116.08848484848485</v>
      </c>
      <c r="R86" s="17">
        <v>63187</v>
      </c>
      <c r="S86" s="23">
        <f t="shared" si="18"/>
        <v>191546</v>
      </c>
    </row>
    <row r="88" spans="1:19" x14ac:dyDescent="0.2">
      <c r="A88" s="10" t="s">
        <v>35</v>
      </c>
    </row>
    <row r="89" spans="1:19" x14ac:dyDescent="0.2">
      <c r="A89" s="22" t="s">
        <v>36</v>
      </c>
      <c r="B89" s="12" t="s">
        <v>37</v>
      </c>
    </row>
    <row r="90" spans="1:19" x14ac:dyDescent="0.2">
      <c r="A90" s="22" t="s">
        <v>63</v>
      </c>
      <c r="B90" s="12" t="s">
        <v>64</v>
      </c>
    </row>
    <row r="91" spans="1:19" x14ac:dyDescent="0.2">
      <c r="A91" s="22" t="s">
        <v>65</v>
      </c>
      <c r="B91" s="12" t="s">
        <v>66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31"/>
  <sheetViews>
    <sheetView showGridLines="0" tabSelected="1" topLeftCell="J1" workbookViewId="0">
      <selection activeCell="K10" sqref="K10"/>
    </sheetView>
  </sheetViews>
  <sheetFormatPr defaultRowHeight="12.75" x14ac:dyDescent="0.2"/>
  <cols>
    <col min="1" max="6" width="10.140625" hidden="1" customWidth="1"/>
    <col min="7" max="8" width="9.7109375" hidden="1" customWidth="1"/>
    <col min="9" max="9" width="2.42578125" hidden="1" customWidth="1"/>
    <col min="10" max="10" width="83.5703125" bestFit="1" customWidth="1"/>
    <col min="11" max="11" width="18.140625" customWidth="1"/>
    <col min="12" max="12" width="13" customWidth="1"/>
    <col min="13" max="13" width="12.42578125" bestFit="1" customWidth="1"/>
    <col min="14" max="14" width="10.42578125" customWidth="1"/>
    <col min="15" max="15" width="10" bestFit="1" customWidth="1"/>
    <col min="18" max="18" width="10.28515625" bestFit="1" customWidth="1"/>
  </cols>
  <sheetData>
    <row r="2" spans="1:18" x14ac:dyDescent="0.2">
      <c r="J2" s="1" t="s">
        <v>114</v>
      </c>
    </row>
    <row r="4" spans="1:18" x14ac:dyDescent="0.2">
      <c r="J4" s="28" t="s">
        <v>71</v>
      </c>
      <c r="K4" s="37" t="s">
        <v>184</v>
      </c>
      <c r="L4" s="44"/>
      <c r="N4" s="33" t="s">
        <v>106</v>
      </c>
      <c r="O4" s="56"/>
    </row>
    <row r="5" spans="1:18" x14ac:dyDescent="0.2">
      <c r="J5" s="29" t="s">
        <v>67</v>
      </c>
      <c r="K5" s="38">
        <v>100</v>
      </c>
      <c r="L5" s="45"/>
      <c r="N5" s="31" t="s">
        <v>107</v>
      </c>
      <c r="O5" s="54"/>
    </row>
    <row r="6" spans="1:18" x14ac:dyDescent="0.2">
      <c r="J6" s="29"/>
      <c r="K6" s="27"/>
      <c r="N6" s="31" t="s">
        <v>108</v>
      </c>
      <c r="O6" s="54"/>
    </row>
    <row r="7" spans="1:18" x14ac:dyDescent="0.2">
      <c r="J7" s="29"/>
      <c r="K7" s="27"/>
      <c r="N7" s="53" t="s">
        <v>109</v>
      </c>
      <c r="O7" s="55"/>
    </row>
    <row r="8" spans="1:18" x14ac:dyDescent="0.2">
      <c r="J8" s="29" t="s">
        <v>68</v>
      </c>
      <c r="K8" s="39">
        <v>45139</v>
      </c>
      <c r="L8" s="46"/>
    </row>
    <row r="9" spans="1:18" x14ac:dyDescent="0.2">
      <c r="J9" s="29" t="s">
        <v>69</v>
      </c>
      <c r="K9" s="40">
        <v>49156</v>
      </c>
      <c r="L9" s="47"/>
    </row>
    <row r="10" spans="1:18" x14ac:dyDescent="0.2">
      <c r="J10" s="30" t="s">
        <v>70</v>
      </c>
      <c r="K10" s="41">
        <v>100</v>
      </c>
      <c r="L10" s="45"/>
    </row>
    <row r="13" spans="1:18" ht="25.5" x14ac:dyDescent="0.2">
      <c r="A13" s="12" t="s">
        <v>80</v>
      </c>
      <c r="B13" s="12" t="s">
        <v>81</v>
      </c>
      <c r="C13" s="12" t="s">
        <v>82</v>
      </c>
      <c r="D13" s="12" t="s">
        <v>83</v>
      </c>
      <c r="E13" s="12" t="s">
        <v>84</v>
      </c>
      <c r="F13" s="12" t="s">
        <v>85</v>
      </c>
      <c r="G13" s="12" t="s">
        <v>86</v>
      </c>
      <c r="H13" s="12"/>
      <c r="I13" s="12"/>
      <c r="J13" s="48" t="s">
        <v>72</v>
      </c>
      <c r="K13" s="49" t="s">
        <v>73</v>
      </c>
      <c r="L13" s="49" t="s">
        <v>102</v>
      </c>
      <c r="M13" s="49" t="s">
        <v>74</v>
      </c>
      <c r="N13" s="49" t="s">
        <v>75</v>
      </c>
      <c r="O13" s="50" t="s">
        <v>11</v>
      </c>
    </row>
    <row r="14" spans="1:18" x14ac:dyDescent="0.2">
      <c r="A14" s="25">
        <v>45139</v>
      </c>
      <c r="B14" s="25">
        <v>45504</v>
      </c>
      <c r="C14" s="25">
        <f>IF($K$8&gt;A14,$K$8,A14)</f>
        <v>45139</v>
      </c>
      <c r="D14" s="25">
        <f>IF($K$9&lt;B14,$K$9,B14)</f>
        <v>45504</v>
      </c>
      <c r="E14" s="25">
        <f>IF(C14&gt;D14," ",C14)</f>
        <v>45139</v>
      </c>
      <c r="F14" s="25">
        <f>IF($K$8&gt;B14," ",IF(D14&lt;=B14,D14," "))</f>
        <v>45504</v>
      </c>
      <c r="G14">
        <f>IFERROR((F14-E14)+1," ")</f>
        <v>366</v>
      </c>
      <c r="H14">
        <f>B14-A14+1</f>
        <v>366</v>
      </c>
      <c r="J14" s="31" t="s">
        <v>76</v>
      </c>
      <c r="K14" s="32">
        <f>IFERROR(((((VLOOKUP($K$4,'Combined scales'!$C:$M,6,FALSE))/100*$K$5)/100*$K$10)/H14*G14)," ")</f>
        <v>33966</v>
      </c>
      <c r="L14" s="51"/>
      <c r="M14" s="32">
        <f>IFERROR((((VLOOKUP($K$4,'Combined scales'!$C:$M,7,FALSE))/100*$K$5)/100*$K$10)/H14*G14," ")</f>
        <v>4925</v>
      </c>
      <c r="N14" s="32">
        <f>IFERROR((((VLOOKUP($K$4,'Combined scales'!$C:$M,8,FALSE))/100*$K$5)/100*$K$10)/H14*G14," ")</f>
        <v>3432.0000000000005</v>
      </c>
      <c r="O14" s="34">
        <f>SUM(K14:N14)</f>
        <v>42323</v>
      </c>
      <c r="P14" s="24"/>
      <c r="Q14" s="24"/>
      <c r="R14" s="24"/>
    </row>
    <row r="15" spans="1:18" x14ac:dyDescent="0.2">
      <c r="A15" s="25">
        <f>A14+366</f>
        <v>45505</v>
      </c>
      <c r="B15" s="25">
        <f>B14+365</f>
        <v>45869</v>
      </c>
      <c r="C15" s="25">
        <f t="shared" ref="C15:C19" si="0">IF($K$8&gt;A15,$K$8,A15)</f>
        <v>45505</v>
      </c>
      <c r="D15" s="25">
        <f t="shared" ref="D15:D19" si="1">IF($K$9&lt;B15,$K$9,B15)</f>
        <v>45869</v>
      </c>
      <c r="E15" s="25">
        <f t="shared" ref="E15:E24" si="2">IF(C15&gt;D15," ",C15)</f>
        <v>45505</v>
      </c>
      <c r="F15" s="25">
        <f t="shared" ref="F15:F24" si="3">IF($K$8&gt;B15," ",IF(D15&lt;=B15,D15," "))</f>
        <v>45869</v>
      </c>
      <c r="G15">
        <f t="shared" ref="G15:G24" si="4">IFERROR((F15-E15)+1," ")</f>
        <v>365</v>
      </c>
      <c r="H15">
        <f t="shared" ref="H15:H24" si="5">B15-A15+1</f>
        <v>365</v>
      </c>
      <c r="J15" s="31" t="s">
        <v>77</v>
      </c>
      <c r="K15" s="32">
        <f>IFERROR(((((VLOOKUP($K$4,'Combined scales'!$C:$M,6,FALSE))/100*$K$5)/100*$K$10)/H15*G15)*Inflation!B1," ")</f>
        <v>36173.79</v>
      </c>
      <c r="L15" s="51"/>
      <c r="M15" s="32">
        <f>IFERROR((((VLOOKUP($K$4,'Combined scales'!$C:$M,7,FALSE))/100*$K$5)/100*$K$10)/H15*G15*Inflation!B1," ")</f>
        <v>5245.125</v>
      </c>
      <c r="N15" s="32">
        <f>IFERROR((((VLOOKUP($K$4,'Combined scales'!$C:$M,8,FALSE))/100*$K$5)/100*$K$10)/H15*G15*Inflation!B1," ")</f>
        <v>3655.08</v>
      </c>
      <c r="O15" s="34">
        <f t="shared" ref="O15:O19" si="6">SUM(K15:N15)</f>
        <v>45073.995000000003</v>
      </c>
    </row>
    <row r="16" spans="1:18" x14ac:dyDescent="0.2">
      <c r="A16" s="25">
        <f t="shared" ref="A16:B19" si="7">A15+365</f>
        <v>45870</v>
      </c>
      <c r="B16" s="25">
        <f>B15+365</f>
        <v>46234</v>
      </c>
      <c r="C16" s="25">
        <f t="shared" si="0"/>
        <v>45870</v>
      </c>
      <c r="D16" s="25">
        <f t="shared" si="1"/>
        <v>46234</v>
      </c>
      <c r="E16" s="25">
        <f t="shared" si="2"/>
        <v>45870</v>
      </c>
      <c r="F16" s="25">
        <f t="shared" si="3"/>
        <v>46234</v>
      </c>
      <c r="G16">
        <f t="shared" si="4"/>
        <v>365</v>
      </c>
      <c r="H16">
        <f t="shared" si="5"/>
        <v>365</v>
      </c>
      <c r="J16" s="31" t="s">
        <v>78</v>
      </c>
      <c r="K16" s="32">
        <f>IFERROR(((((VLOOKUP($K$4,'Combined scales'!$C:$M,6,FALSE))/100*$K$5)/100*$K$10)/H16*G16)*Inflation!B2," ")</f>
        <v>37801.610549999998</v>
      </c>
      <c r="L16" s="51"/>
      <c r="M16" s="32">
        <f>IFERROR((((VLOOKUP($K$4,'Combined scales'!$C:$M,7,FALSE))/100*$K$5)/100*$K$10)/H16*G16*Inflation!B2," ")</f>
        <v>5481.1556249999994</v>
      </c>
      <c r="N16" s="32">
        <f>IFERROR((((VLOOKUP($K$4,'Combined scales'!$C:$M,8,FALSE))/100*$K$5)/100*$K$10)/H16*G16*Inflation!B2," ")</f>
        <v>3819.5585999999998</v>
      </c>
      <c r="O16" s="34">
        <f t="shared" si="6"/>
        <v>47102.324774999994</v>
      </c>
    </row>
    <row r="17" spans="1:15" x14ac:dyDescent="0.2">
      <c r="A17" s="25">
        <f>A16+365</f>
        <v>46235</v>
      </c>
      <c r="B17" s="25">
        <f t="shared" si="7"/>
        <v>46599</v>
      </c>
      <c r="C17" s="25">
        <f t="shared" si="0"/>
        <v>46235</v>
      </c>
      <c r="D17" s="25">
        <f t="shared" si="1"/>
        <v>46599</v>
      </c>
      <c r="E17" s="25">
        <f t="shared" si="2"/>
        <v>46235</v>
      </c>
      <c r="F17" s="25">
        <f t="shared" si="3"/>
        <v>46599</v>
      </c>
      <c r="G17">
        <f t="shared" si="4"/>
        <v>365</v>
      </c>
      <c r="H17">
        <f t="shared" si="5"/>
        <v>365</v>
      </c>
      <c r="J17" s="31" t="s">
        <v>79</v>
      </c>
      <c r="K17" s="32">
        <f>IFERROR(((((VLOOKUP($K$4,'Combined scales'!$C:$M,6,FALSE))/100*$K$5)/100*$K$10)/H17*G17)*Inflation!B3," ")</f>
        <v>39502.683024749997</v>
      </c>
      <c r="L17" s="51"/>
      <c r="M17" s="32">
        <f>IFERROR((((VLOOKUP($K$4,'Combined scales'!$C:$M,7,FALSE))/100*$K$5)/100*$K$10)/H17*G17*Inflation!B3," ")</f>
        <v>5727.8076281249996</v>
      </c>
      <c r="N17" s="32">
        <f>IFERROR((((VLOOKUP($K$4,'Combined scales'!$C:$M,8,FALSE))/100*$K$5)/100*$K$10)/H17*G17*Inflation!B3," ")</f>
        <v>3991.4387369999999</v>
      </c>
      <c r="O17" s="34">
        <f t="shared" si="6"/>
        <v>49221.929389874997</v>
      </c>
    </row>
    <row r="18" spans="1:15" x14ac:dyDescent="0.2">
      <c r="A18" s="25">
        <f t="shared" si="7"/>
        <v>46600</v>
      </c>
      <c r="B18" s="25">
        <f>B17+366</f>
        <v>46965</v>
      </c>
      <c r="C18" s="25">
        <f t="shared" si="0"/>
        <v>46600</v>
      </c>
      <c r="D18" s="25">
        <f t="shared" si="1"/>
        <v>46965</v>
      </c>
      <c r="E18" s="25">
        <f t="shared" si="2"/>
        <v>46600</v>
      </c>
      <c r="F18" s="25">
        <f t="shared" si="3"/>
        <v>46965</v>
      </c>
      <c r="G18">
        <f t="shared" si="4"/>
        <v>366</v>
      </c>
      <c r="H18">
        <f t="shared" si="5"/>
        <v>366</v>
      </c>
      <c r="J18" s="31" t="s">
        <v>87</v>
      </c>
      <c r="K18" s="32">
        <f>IFERROR(((((VLOOKUP($K$4,'Combined scales'!$C:$M,6,FALSE))/100*$K$5)/100*$K$10)/H18*G18)*Inflation!B4," ")</f>
        <v>40885.276930616244</v>
      </c>
      <c r="L18" s="51"/>
      <c r="M18" s="32">
        <f>IFERROR((((VLOOKUP($K$4,'Combined scales'!$C:$M,7,FALSE))/100*$K$5)/100*$K$10)/H18*G18*Inflation!B4," ")</f>
        <v>5928.2808951093739</v>
      </c>
      <c r="N18" s="32">
        <f>IFERROR((((VLOOKUP($K$4,'Combined scales'!$C:$M,8,FALSE))/100*$K$5)/100*$K$10)/H18*G18*Inflation!B4," ")</f>
        <v>4131.1390927949997</v>
      </c>
      <c r="O18" s="34">
        <f t="shared" si="6"/>
        <v>50944.696918520618</v>
      </c>
    </row>
    <row r="19" spans="1:15" x14ac:dyDescent="0.2">
      <c r="A19" s="25">
        <f>A18+366</f>
        <v>46966</v>
      </c>
      <c r="B19" s="25">
        <f t="shared" si="7"/>
        <v>47330</v>
      </c>
      <c r="C19" s="25">
        <f t="shared" si="0"/>
        <v>46966</v>
      </c>
      <c r="D19" s="25">
        <f t="shared" si="1"/>
        <v>47330</v>
      </c>
      <c r="E19" s="25">
        <f t="shared" si="2"/>
        <v>46966</v>
      </c>
      <c r="F19" s="25">
        <f t="shared" si="3"/>
        <v>47330</v>
      </c>
      <c r="G19">
        <f t="shared" si="4"/>
        <v>365</v>
      </c>
      <c r="H19">
        <f t="shared" si="5"/>
        <v>365</v>
      </c>
      <c r="J19" s="31" t="s">
        <v>88</v>
      </c>
      <c r="K19" s="32">
        <f>IFERROR(((((VLOOKUP($K$4,'Combined scales'!$C:$M,6,FALSE))/100*$K$5)/100*$K$10)/H19*G19)*Inflation!B5," ")</f>
        <v>42316.261623187813</v>
      </c>
      <c r="L19" s="51"/>
      <c r="M19" s="32">
        <f>IFERROR((((VLOOKUP($K$4,'Combined scales'!$C:$M,7,FALSE))/100*$K$5)/100*$K$10)/H19*G19*Inflation!B5," ")</f>
        <v>6135.7707264382016</v>
      </c>
      <c r="N19" s="32">
        <f>IFERROR((((VLOOKUP($K$4,'Combined scales'!$C:$M,8,FALSE))/100*$K$5)/100*$K$10)/H19*G19*Inflation!B5," ")</f>
        <v>4275.7289610428243</v>
      </c>
      <c r="O19" s="34">
        <f t="shared" si="6"/>
        <v>52727.761310668844</v>
      </c>
    </row>
    <row r="20" spans="1:15" x14ac:dyDescent="0.2">
      <c r="A20" s="25">
        <f t="shared" ref="A20" si="8">A19+365</f>
        <v>47331</v>
      </c>
      <c r="B20" s="25">
        <f>B19+365</f>
        <v>47695</v>
      </c>
      <c r="C20" s="25">
        <f t="shared" ref="C20:C23" si="9">IF($K$8&gt;A20,$K$8,A20)</f>
        <v>47331</v>
      </c>
      <c r="D20" s="25">
        <f t="shared" ref="D20:D23" si="10">IF($K$9&lt;B20,$K$9,B20)</f>
        <v>47695</v>
      </c>
      <c r="E20" s="25">
        <f t="shared" si="2"/>
        <v>47331</v>
      </c>
      <c r="F20" s="25">
        <f t="shared" si="3"/>
        <v>47695</v>
      </c>
      <c r="G20">
        <f t="shared" si="4"/>
        <v>365</v>
      </c>
      <c r="H20">
        <f t="shared" si="5"/>
        <v>365</v>
      </c>
      <c r="J20" s="31" t="s">
        <v>89</v>
      </c>
      <c r="K20" s="32">
        <f>IFERROR(((((VLOOKUP($K$4,'Combined scales'!$C:$M,6,FALSE))/100*$K$5)/100*$K$10)/H20*G20)*Inflation!B6," ")</f>
        <v>43797.330779999378</v>
      </c>
      <c r="L20" s="51"/>
      <c r="M20" s="32">
        <f>IFERROR((((VLOOKUP($K$4,'Combined scales'!$C:$M,7,FALSE))/100*$K$5)/100*$K$10)/H20*G20*Inflation!B6," ")</f>
        <v>6350.5227018635378</v>
      </c>
      <c r="N20" s="32">
        <f>IFERROR((((VLOOKUP($K$4,'Combined scales'!$C:$M,8,FALSE))/100*$K$5)/100*$K$10)/H20*G20*Inflation!B6," ")</f>
        <v>4425.3794746793219</v>
      </c>
      <c r="O20" s="34">
        <f t="shared" ref="O20:O24" si="11">SUM(K20:N20)</f>
        <v>54573.232956542233</v>
      </c>
    </row>
    <row r="21" spans="1:15" x14ac:dyDescent="0.2">
      <c r="A21" s="25">
        <f>A20+365</f>
        <v>47696</v>
      </c>
      <c r="B21" s="25">
        <f t="shared" ref="B21" si="12">B20+365</f>
        <v>48060</v>
      </c>
      <c r="C21" s="25">
        <f t="shared" si="9"/>
        <v>47696</v>
      </c>
      <c r="D21" s="25">
        <f t="shared" si="10"/>
        <v>48060</v>
      </c>
      <c r="E21" s="25">
        <f t="shared" si="2"/>
        <v>47696</v>
      </c>
      <c r="F21" s="25">
        <f t="shared" si="3"/>
        <v>48060</v>
      </c>
      <c r="G21">
        <f t="shared" si="4"/>
        <v>365</v>
      </c>
      <c r="H21">
        <f t="shared" si="5"/>
        <v>365</v>
      </c>
      <c r="J21" s="31" t="s">
        <v>90</v>
      </c>
      <c r="K21" s="32">
        <f>IFERROR(((((VLOOKUP($K$4,'Combined scales'!$C:$M,6,FALSE))/100*$K$5)/100*$K$10)/H21*G21)*Inflation!B7," ")</f>
        <v>45330.237357299353</v>
      </c>
      <c r="L21" s="51"/>
      <c r="M21" s="32">
        <f>IFERROR((((VLOOKUP($K$4,'Combined scales'!$C:$M,7,FALSE))/100*$K$5)/100*$K$10)/H21*G21*Inflation!B7," ")</f>
        <v>6572.790996428761</v>
      </c>
      <c r="N21" s="32">
        <f>IFERROR((((VLOOKUP($K$4,'Combined scales'!$C:$M,8,FALSE))/100*$K$5)/100*$K$10)/H21*G21*Inflation!B7," ")</f>
        <v>4580.2677562930985</v>
      </c>
      <c r="O21" s="34">
        <f t="shared" si="11"/>
        <v>56483.296110021212</v>
      </c>
    </row>
    <row r="22" spans="1:15" x14ac:dyDescent="0.2">
      <c r="A22" s="25">
        <f t="shared" ref="A22" si="13">A21+365</f>
        <v>48061</v>
      </c>
      <c r="B22" s="25">
        <f>B21+366</f>
        <v>48426</v>
      </c>
      <c r="C22" s="25">
        <f t="shared" si="9"/>
        <v>48061</v>
      </c>
      <c r="D22" s="25">
        <f t="shared" si="10"/>
        <v>48426</v>
      </c>
      <c r="E22" s="25">
        <f t="shared" si="2"/>
        <v>48061</v>
      </c>
      <c r="F22" s="25">
        <f t="shared" si="3"/>
        <v>48426</v>
      </c>
      <c r="G22">
        <f t="shared" si="4"/>
        <v>366</v>
      </c>
      <c r="H22">
        <f t="shared" si="5"/>
        <v>366</v>
      </c>
      <c r="J22" s="31" t="s">
        <v>91</v>
      </c>
      <c r="K22" s="32">
        <f>IFERROR(((((VLOOKUP($K$4,'Combined scales'!$C:$M,6,FALSE))/100*$K$5)/100*$K$10)/H22*G22)*Inflation!B8," ")</f>
        <v>46916.795664804828</v>
      </c>
      <c r="L22" s="51"/>
      <c r="M22" s="32">
        <f>IFERROR((((VLOOKUP($K$4,'Combined scales'!$C:$M,7,FALSE))/100*$K$5)/100*$K$10)/H22*G22*Inflation!B8," ")</f>
        <v>6802.8386813037678</v>
      </c>
      <c r="N22" s="32">
        <f>IFERROR((((VLOOKUP($K$4,'Combined scales'!$C:$M,8,FALSE))/100*$K$5)/100*$K$10)/H22*G22*Inflation!B8," ")</f>
        <v>4740.5771277633576</v>
      </c>
      <c r="O22" s="34">
        <f t="shared" si="11"/>
        <v>58460.211473871954</v>
      </c>
    </row>
    <row r="23" spans="1:15" x14ac:dyDescent="0.2">
      <c r="A23" s="25">
        <f>A22+366</f>
        <v>48427</v>
      </c>
      <c r="B23" s="25">
        <f t="shared" ref="A23:B24" si="14">B22+365</f>
        <v>48791</v>
      </c>
      <c r="C23" s="25">
        <f t="shared" si="9"/>
        <v>48427</v>
      </c>
      <c r="D23" s="25">
        <f t="shared" si="10"/>
        <v>48791</v>
      </c>
      <c r="E23" s="25">
        <f t="shared" si="2"/>
        <v>48427</v>
      </c>
      <c r="F23" s="25">
        <f t="shared" si="3"/>
        <v>48791</v>
      </c>
      <c r="G23">
        <f t="shared" si="4"/>
        <v>365</v>
      </c>
      <c r="H23">
        <f t="shared" si="5"/>
        <v>365</v>
      </c>
      <c r="J23" s="31" t="s">
        <v>105</v>
      </c>
      <c r="K23" s="32">
        <f>IFERROR(((((VLOOKUP($K$4,'Combined scales'!$C:$M,6,FALSE))/100*$K$5)/100*$K$10)/H23*G23)*Inflation!B9," ")</f>
        <v>48558.883513073</v>
      </c>
      <c r="L23" s="51"/>
      <c r="M23" s="32">
        <f>IFERROR((((VLOOKUP($K$4,'Combined scales'!$C:$M,7,FALSE))/100*$K$5)/100*$K$10)/H23*G23*Inflation!B9," ")</f>
        <v>7040.9380351494001</v>
      </c>
      <c r="N23" s="32">
        <f>IFERROR((((VLOOKUP($K$4,'Combined scales'!$C:$M,8,FALSE))/100*$K$5)/100*$K$10)/H23*G23*Inflation!B9," ")</f>
        <v>4906.4973272350744</v>
      </c>
      <c r="O23" s="34">
        <f t="shared" si="11"/>
        <v>60506.31887545748</v>
      </c>
    </row>
    <row r="24" spans="1:15" x14ac:dyDescent="0.2">
      <c r="A24" s="25">
        <f t="shared" si="14"/>
        <v>48792</v>
      </c>
      <c r="B24" s="25">
        <f>B23+365</f>
        <v>49156</v>
      </c>
      <c r="C24" s="25">
        <f t="shared" ref="C24" si="15">IF($K$8&gt;A24,$K$8,A24)</f>
        <v>48792</v>
      </c>
      <c r="D24" s="25">
        <f t="shared" ref="D24" si="16">IF($K$9&lt;B24,$K$9,B24)</f>
        <v>49156</v>
      </c>
      <c r="E24" s="25">
        <f t="shared" si="2"/>
        <v>48792</v>
      </c>
      <c r="F24" s="25">
        <f t="shared" si="3"/>
        <v>49156</v>
      </c>
      <c r="G24">
        <f t="shared" si="4"/>
        <v>365</v>
      </c>
      <c r="H24">
        <f t="shared" si="5"/>
        <v>365</v>
      </c>
      <c r="J24" s="31" t="s">
        <v>115</v>
      </c>
      <c r="K24" s="32">
        <f>IFERROR(((((VLOOKUP($K$4,'Combined scales'!$C:$M,6,FALSE))/100*$K$5)/100*$K$10)/H24*G24)*Inflation!B10," ")</f>
        <v>50258.44443603055</v>
      </c>
      <c r="L24" s="51"/>
      <c r="M24" s="32">
        <f>IFERROR((((VLOOKUP($K$4,'Combined scales'!$C:$M,7,FALSE))/100*$K$5)/100*$K$10)/H24*G24*Inflation!B10," ")</f>
        <v>7287.3708663796278</v>
      </c>
      <c r="N24" s="32">
        <f>IFERROR((((VLOOKUP($K$4,'Combined scales'!$C:$M,8,FALSE))/100*$K$5)/100*$K$10)/H24*G24*Inflation!B10," ")</f>
        <v>5078.2247336883011</v>
      </c>
      <c r="O24" s="34">
        <f t="shared" si="11"/>
        <v>62624.040036098479</v>
      </c>
    </row>
    <row r="25" spans="1:15" x14ac:dyDescent="0.2">
      <c r="J25" s="33" t="s">
        <v>11</v>
      </c>
      <c r="K25" s="35">
        <f>SUM(K14:K24)</f>
        <v>465507.31387976115</v>
      </c>
      <c r="L25" s="35">
        <f>SUM(L14:L24)</f>
        <v>0</v>
      </c>
      <c r="M25" s="35">
        <f t="shared" ref="M25:O25" si="17">SUM(M14:M24)</f>
        <v>67497.60115579766</v>
      </c>
      <c r="N25" s="35">
        <f t="shared" si="17"/>
        <v>47035.891810496978</v>
      </c>
      <c r="O25" s="36">
        <f t="shared" si="17"/>
        <v>580040.80684605578</v>
      </c>
    </row>
    <row r="28" spans="1:15" x14ac:dyDescent="0.2">
      <c r="J28" s="12" t="s">
        <v>113</v>
      </c>
    </row>
    <row r="29" spans="1:15" x14ac:dyDescent="0.2">
      <c r="J29" s="12" t="s">
        <v>103</v>
      </c>
    </row>
    <row r="31" spans="1:15" x14ac:dyDescent="0.2">
      <c r="J31" s="12" t="s">
        <v>104</v>
      </c>
    </row>
  </sheetData>
  <sheetProtection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200-000000000000}">
          <x14:formula1>
            <xm:f>'Combined scales'!$C$3:$C$126</xm:f>
          </x14:formula1>
          <xm:sqref>L4</xm:sqref>
        </x14:dataValidation>
        <x14:dataValidation type="list" showInputMessage="1" showErrorMessage="1" xr:uid="{F288C7BC-B362-4E37-8476-F35822B5F59C}">
          <x14:formula1>
            <xm:f>'Combined scales'!$C$3:$C$130</xm:f>
          </x14:formula1>
          <xm:sqref>K4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30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0.7109375" bestFit="1" customWidth="1"/>
    <col min="2" max="2" width="6.5703125" bestFit="1" customWidth="1"/>
    <col min="3" max="3" width="27.85546875" bestFit="1" customWidth="1"/>
    <col min="4" max="4" width="9" customWidth="1"/>
    <col min="6" max="6" width="11.7109375" bestFit="1" customWidth="1"/>
    <col min="8" max="8" width="11" bestFit="1" customWidth="1"/>
    <col min="9" max="9" width="10" bestFit="1" customWidth="1"/>
  </cols>
  <sheetData>
    <row r="1" spans="1:22" x14ac:dyDescent="0.2">
      <c r="G1" s="2"/>
      <c r="M1" s="4" t="s">
        <v>2</v>
      </c>
      <c r="N1" s="4"/>
      <c r="O1" s="4"/>
      <c r="P1" s="1"/>
      <c r="Q1" s="4" t="s">
        <v>3</v>
      </c>
      <c r="R1" s="5"/>
      <c r="S1" s="4"/>
      <c r="T1" s="1"/>
      <c r="U1" s="1"/>
      <c r="V1" s="1"/>
    </row>
    <row r="2" spans="1:22" x14ac:dyDescent="0.2">
      <c r="G2" s="2"/>
      <c r="M2" s="6"/>
      <c r="N2" s="6"/>
      <c r="O2" s="7" t="s">
        <v>4</v>
      </c>
      <c r="P2" s="6"/>
      <c r="Q2" s="6"/>
      <c r="R2" s="8"/>
      <c r="S2" s="7" t="s">
        <v>4</v>
      </c>
      <c r="T2" s="1"/>
      <c r="U2" s="9" t="s">
        <v>5</v>
      </c>
      <c r="V2" s="9" t="s">
        <v>6</v>
      </c>
    </row>
    <row r="3" spans="1:22" x14ac:dyDescent="0.2"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M3" s="1" t="s">
        <v>12</v>
      </c>
      <c r="N3" s="1" t="s">
        <v>13</v>
      </c>
      <c r="O3" s="10" t="s">
        <v>14</v>
      </c>
      <c r="P3" s="1"/>
      <c r="Q3" s="1" t="s">
        <v>12</v>
      </c>
      <c r="R3" s="11" t="s">
        <v>13</v>
      </c>
      <c r="S3" s="10" t="s">
        <v>14</v>
      </c>
      <c r="T3" s="1"/>
      <c r="U3" s="9" t="s">
        <v>13</v>
      </c>
      <c r="V3" s="9" t="s">
        <v>15</v>
      </c>
    </row>
    <row r="4" spans="1:22" s="12" customFormat="1" x14ac:dyDescent="0.2">
      <c r="A4" s="12" t="str">
        <f>E4</f>
        <v>Grade 1</v>
      </c>
      <c r="B4" s="12" t="str">
        <f>IF(F4=0," ",F4)</f>
        <v xml:space="preserve"> </v>
      </c>
      <c r="C4" s="12" t="str">
        <f>CONCATENATE(A4," ",B4," SP ",G4)</f>
        <v>Grade 1   SP 3</v>
      </c>
      <c r="E4" s="1" t="s">
        <v>16</v>
      </c>
      <c r="G4" s="13">
        <v>3</v>
      </c>
      <c r="H4" s="57">
        <v>20410</v>
      </c>
      <c r="I4" s="42">
        <v>1429</v>
      </c>
      <c r="J4" s="43">
        <v>1561</v>
      </c>
      <c r="K4" s="42">
        <v>23400</v>
      </c>
      <c r="M4" s="15">
        <f>K4/220</f>
        <v>106.36363636363636</v>
      </c>
      <c r="N4" s="16">
        <f>U4/220</f>
        <v>287.21363636363634</v>
      </c>
      <c r="O4" s="16">
        <f>M4+N4</f>
        <v>393.57727272727271</v>
      </c>
      <c r="Q4" s="15">
        <f>K4/1650</f>
        <v>14.181818181818182</v>
      </c>
      <c r="R4" s="16">
        <f>U4/1650</f>
        <v>38.295151515151517</v>
      </c>
      <c r="S4" s="16">
        <f>Q4+R4</f>
        <v>52.476969696969697</v>
      </c>
      <c r="U4" s="17">
        <v>63187</v>
      </c>
      <c r="V4" s="18">
        <f>K4+U4</f>
        <v>86587</v>
      </c>
    </row>
    <row r="5" spans="1:22" x14ac:dyDescent="0.2">
      <c r="A5" t="str">
        <f>A$4</f>
        <v>Grade 1</v>
      </c>
      <c r="B5" s="12" t="str">
        <f>$B$4</f>
        <v xml:space="preserve"> </v>
      </c>
      <c r="C5" s="12" t="str">
        <f>CONCATENATE(A5," ",B5," SP ",G5)</f>
        <v>Grade 1   SP 4</v>
      </c>
      <c r="F5" s="12"/>
      <c r="G5" s="13">
        <v>4</v>
      </c>
      <c r="H5" s="57">
        <v>20619</v>
      </c>
      <c r="I5" s="42">
        <v>1443</v>
      </c>
      <c r="J5" s="43">
        <v>1590</v>
      </c>
      <c r="K5" s="42">
        <v>23652</v>
      </c>
      <c r="M5" s="20">
        <f t="shared" ref="M5:M45" si="0">K5/220</f>
        <v>107.50909090909092</v>
      </c>
      <c r="N5" s="21">
        <f t="shared" ref="N5:N45" si="1">U5/220</f>
        <v>287.21363636363634</v>
      </c>
      <c r="O5" s="21">
        <f t="shared" ref="O5:O45" si="2">M5+N5</f>
        <v>394.72272727272724</v>
      </c>
      <c r="Q5" s="20">
        <f>K5/1650</f>
        <v>14.334545454545454</v>
      </c>
      <c r="R5" s="21">
        <f t="shared" ref="R5:R45" si="3">U5/1650</f>
        <v>38.295151515151517</v>
      </c>
      <c r="S5" s="21">
        <f t="shared" ref="S5:S45" si="4">Q5+R5</f>
        <v>52.629696969696973</v>
      </c>
      <c r="U5" s="17">
        <v>63187</v>
      </c>
      <c r="V5" s="18">
        <f>K5+U5</f>
        <v>86839</v>
      </c>
    </row>
    <row r="6" spans="1:22" x14ac:dyDescent="0.2">
      <c r="A6" t="str">
        <f>A$4</f>
        <v>Grade 1</v>
      </c>
      <c r="B6" s="12" t="str">
        <f>$B$4</f>
        <v xml:space="preserve"> </v>
      </c>
      <c r="C6" s="12" t="str">
        <f>CONCATENATE(A6," ",B6," SP ",G6)</f>
        <v>Grade 1   SP 5 (d)</v>
      </c>
      <c r="F6" s="12"/>
      <c r="G6" s="13" t="s">
        <v>17</v>
      </c>
      <c r="H6" s="57">
        <v>20880</v>
      </c>
      <c r="I6" s="42">
        <v>1462</v>
      </c>
      <c r="J6" s="43">
        <v>1626</v>
      </c>
      <c r="K6" s="42">
        <v>23968</v>
      </c>
      <c r="M6" s="20">
        <f t="shared" si="0"/>
        <v>108.94545454545455</v>
      </c>
      <c r="N6" s="21">
        <f t="shared" si="1"/>
        <v>287.21363636363634</v>
      </c>
      <c r="O6" s="21">
        <f t="shared" si="2"/>
        <v>396.15909090909088</v>
      </c>
      <c r="Q6" s="20">
        <f>K6/1650</f>
        <v>14.526060606060605</v>
      </c>
      <c r="R6" s="21">
        <f t="shared" si="3"/>
        <v>38.295151515151517</v>
      </c>
      <c r="S6" s="21">
        <f t="shared" si="4"/>
        <v>52.82121212121212</v>
      </c>
      <c r="U6" s="17">
        <v>63187</v>
      </c>
      <c r="V6" s="18">
        <f>K6+U6</f>
        <v>87155</v>
      </c>
    </row>
    <row r="7" spans="1:22" x14ac:dyDescent="0.2">
      <c r="G7" s="2"/>
      <c r="H7" s="42"/>
      <c r="I7" s="43"/>
      <c r="J7" s="43"/>
      <c r="K7" s="43"/>
      <c r="M7" s="20"/>
      <c r="N7" s="21"/>
      <c r="O7" s="21"/>
      <c r="Q7" s="20"/>
      <c r="R7" s="21"/>
      <c r="S7" s="21"/>
      <c r="U7" s="17"/>
      <c r="V7" s="18"/>
    </row>
    <row r="8" spans="1:22" x14ac:dyDescent="0.2">
      <c r="A8" s="12" t="str">
        <f>E8</f>
        <v>Grade 2</v>
      </c>
      <c r="B8" s="12" t="str">
        <f>IF(F8=0," ",F8)</f>
        <v xml:space="preserve"> </v>
      </c>
      <c r="C8" s="12" t="str">
        <f>CONCATENATE(A8," ",B8," SP ",G8)</f>
        <v>Grade 2   SP 5</v>
      </c>
      <c r="E8" s="1" t="s">
        <v>18</v>
      </c>
      <c r="F8" s="12"/>
      <c r="G8" s="2">
        <v>5</v>
      </c>
      <c r="H8" s="57">
        <v>20880</v>
      </c>
      <c r="I8" s="42">
        <v>1462</v>
      </c>
      <c r="J8" s="43">
        <v>1626</v>
      </c>
      <c r="K8" s="42">
        <v>23968</v>
      </c>
      <c r="M8" s="20">
        <f t="shared" si="0"/>
        <v>108.94545454545455</v>
      </c>
      <c r="N8" s="21">
        <f t="shared" si="1"/>
        <v>287.21363636363634</v>
      </c>
      <c r="O8" s="21">
        <f t="shared" si="2"/>
        <v>396.15909090909088</v>
      </c>
      <c r="Q8" s="20">
        <f>K8/1650</f>
        <v>14.526060606060605</v>
      </c>
      <c r="R8" s="21">
        <f t="shared" si="3"/>
        <v>38.295151515151517</v>
      </c>
      <c r="S8" s="21">
        <f t="shared" si="4"/>
        <v>52.82121212121212</v>
      </c>
      <c r="U8" s="17">
        <v>63187</v>
      </c>
      <c r="V8" s="18">
        <f>K8+U8</f>
        <v>87155</v>
      </c>
    </row>
    <row r="9" spans="1:22" x14ac:dyDescent="0.2">
      <c r="A9" t="str">
        <f>$A$8</f>
        <v>Grade 2</v>
      </c>
      <c r="B9" t="str">
        <f>$B$8</f>
        <v xml:space="preserve"> </v>
      </c>
      <c r="C9" s="12" t="str">
        <f>CONCATENATE(A9," ",B9," SP ",G9)</f>
        <v>Grade 2   SP 6</v>
      </c>
      <c r="F9" s="12"/>
      <c r="G9" s="2">
        <v>6</v>
      </c>
      <c r="H9" s="57">
        <v>20948</v>
      </c>
      <c r="I9" s="42">
        <v>1466</v>
      </c>
      <c r="J9" s="43">
        <v>1635</v>
      </c>
      <c r="K9" s="42">
        <v>24049</v>
      </c>
      <c r="M9" s="20">
        <f t="shared" si="0"/>
        <v>109.31363636363636</v>
      </c>
      <c r="N9" s="21">
        <f t="shared" si="1"/>
        <v>287.21363636363634</v>
      </c>
      <c r="O9" s="21">
        <f t="shared" si="2"/>
        <v>396.5272727272727</v>
      </c>
      <c r="Q9" s="20">
        <f>K9/1650</f>
        <v>14.575151515151514</v>
      </c>
      <c r="R9" s="21">
        <f t="shared" si="3"/>
        <v>38.295151515151517</v>
      </c>
      <c r="S9" s="21">
        <f t="shared" si="4"/>
        <v>52.870303030303035</v>
      </c>
      <c r="U9" s="17">
        <v>63187</v>
      </c>
      <c r="V9" s="18">
        <f>K9+U9</f>
        <v>87236</v>
      </c>
    </row>
    <row r="10" spans="1:22" x14ac:dyDescent="0.2">
      <c r="A10" t="str">
        <f>$A$8</f>
        <v>Grade 2</v>
      </c>
      <c r="B10" t="str">
        <f>$B$8</f>
        <v xml:space="preserve"> </v>
      </c>
      <c r="C10" s="12" t="str">
        <f>CONCATENATE(A10," ",B10," SP ",G10)</f>
        <v>Grade 2   SP 7</v>
      </c>
      <c r="F10" s="12"/>
      <c r="G10" s="2">
        <v>7</v>
      </c>
      <c r="H10" s="57">
        <v>21254</v>
      </c>
      <c r="I10" s="42">
        <v>1488</v>
      </c>
      <c r="J10" s="43">
        <v>1677</v>
      </c>
      <c r="K10" s="42">
        <v>24419</v>
      </c>
      <c r="M10" s="20">
        <f t="shared" si="0"/>
        <v>110.99545454545455</v>
      </c>
      <c r="N10" s="21">
        <f t="shared" si="1"/>
        <v>287.21363636363634</v>
      </c>
      <c r="O10" s="21">
        <f t="shared" si="2"/>
        <v>398.20909090909089</v>
      </c>
      <c r="Q10" s="20">
        <f>K10/1650</f>
        <v>14.799393939393939</v>
      </c>
      <c r="R10" s="21">
        <f t="shared" si="3"/>
        <v>38.295151515151517</v>
      </c>
      <c r="S10" s="21">
        <f t="shared" si="4"/>
        <v>53.094545454545454</v>
      </c>
      <c r="U10" s="17">
        <v>63187</v>
      </c>
      <c r="V10" s="18">
        <f>K10+U10</f>
        <v>87606</v>
      </c>
    </row>
    <row r="11" spans="1:22" x14ac:dyDescent="0.2">
      <c r="A11" t="str">
        <f>$A$8</f>
        <v>Grade 2</v>
      </c>
      <c r="B11" t="str">
        <f>$B$8</f>
        <v xml:space="preserve"> </v>
      </c>
      <c r="C11" s="12" t="str">
        <f>CONCATENATE(A11," ",B11," SP ",G11)</f>
        <v>Grade 2   SP 8 (d)</v>
      </c>
      <c r="F11" s="12"/>
      <c r="G11" s="13" t="s">
        <v>19</v>
      </c>
      <c r="H11" s="57">
        <v>21543</v>
      </c>
      <c r="I11" s="42">
        <v>1508</v>
      </c>
      <c r="J11" s="43">
        <v>1717</v>
      </c>
      <c r="K11" s="42">
        <v>24768</v>
      </c>
      <c r="M11" s="20">
        <f t="shared" si="0"/>
        <v>112.58181818181818</v>
      </c>
      <c r="N11" s="21">
        <f t="shared" si="1"/>
        <v>287.21363636363634</v>
      </c>
      <c r="O11" s="21">
        <f t="shared" si="2"/>
        <v>399.7954545454545</v>
      </c>
      <c r="Q11" s="20">
        <f>K11/1650</f>
        <v>15.010909090909092</v>
      </c>
      <c r="R11" s="21">
        <f t="shared" si="3"/>
        <v>38.295151515151517</v>
      </c>
      <c r="S11" s="21">
        <f t="shared" si="4"/>
        <v>53.306060606060612</v>
      </c>
      <c r="U11" s="17">
        <v>63187</v>
      </c>
      <c r="V11" s="18">
        <f>K11+U11</f>
        <v>87955</v>
      </c>
    </row>
    <row r="12" spans="1:22" x14ac:dyDescent="0.2">
      <c r="A12" t="str">
        <f>$A$8</f>
        <v>Grade 2</v>
      </c>
      <c r="B12" t="str">
        <f>$B$8</f>
        <v xml:space="preserve"> </v>
      </c>
      <c r="C12" s="12" t="str">
        <f>CONCATENATE(A12," ",B12," SP ",G12)</f>
        <v>Grade 2   SP 9 (d)</v>
      </c>
      <c r="F12" s="12"/>
      <c r="G12" s="13" t="s">
        <v>20</v>
      </c>
      <c r="H12" s="57">
        <v>21828</v>
      </c>
      <c r="I12" s="42">
        <v>1528</v>
      </c>
      <c r="J12" s="43">
        <v>1756</v>
      </c>
      <c r="K12" s="42">
        <v>25112</v>
      </c>
      <c r="M12" s="20">
        <f t="shared" si="0"/>
        <v>114.14545454545454</v>
      </c>
      <c r="N12" s="21">
        <f t="shared" si="1"/>
        <v>287.21363636363634</v>
      </c>
      <c r="O12" s="21">
        <f t="shared" si="2"/>
        <v>401.35909090909087</v>
      </c>
      <c r="Q12" s="20">
        <f>K12/1650</f>
        <v>15.219393939393939</v>
      </c>
      <c r="R12" s="21">
        <f t="shared" si="3"/>
        <v>38.295151515151517</v>
      </c>
      <c r="S12" s="21">
        <f t="shared" si="4"/>
        <v>53.514545454545456</v>
      </c>
      <c r="U12" s="17">
        <v>63187</v>
      </c>
      <c r="V12" s="18">
        <f>K12+U12</f>
        <v>88299</v>
      </c>
    </row>
    <row r="13" spans="1:22" x14ac:dyDescent="0.2">
      <c r="G13" s="2"/>
      <c r="H13" s="42"/>
      <c r="I13" s="2"/>
      <c r="J13" s="2"/>
      <c r="K13" s="2"/>
      <c r="M13" s="20"/>
      <c r="N13" s="21"/>
      <c r="O13" s="21"/>
      <c r="Q13" s="20"/>
      <c r="R13" s="21"/>
      <c r="S13" s="21"/>
      <c r="U13" s="17"/>
      <c r="V13" s="18"/>
    </row>
    <row r="14" spans="1:22" x14ac:dyDescent="0.2">
      <c r="A14" s="12" t="str">
        <f>E14</f>
        <v>Grade 3</v>
      </c>
      <c r="B14" s="12" t="str">
        <f>IF(F14=0," ",F14)</f>
        <v xml:space="preserve"> </v>
      </c>
      <c r="C14" s="12" t="str">
        <f t="shared" ref="C14:C20" si="5">CONCATENATE(A14," ",B14," SP ",G14)</f>
        <v>Grade 3   SP 8</v>
      </c>
      <c r="E14" s="1" t="s">
        <v>21</v>
      </c>
      <c r="G14" s="2">
        <v>8</v>
      </c>
      <c r="H14" s="57">
        <v>21543</v>
      </c>
      <c r="I14" s="42">
        <v>1508</v>
      </c>
      <c r="J14" s="43">
        <v>1717</v>
      </c>
      <c r="K14" s="42">
        <v>24768</v>
      </c>
      <c r="M14" s="20">
        <f t="shared" si="0"/>
        <v>112.58181818181818</v>
      </c>
      <c r="N14" s="21">
        <f t="shared" si="1"/>
        <v>287.21363636363634</v>
      </c>
      <c r="O14" s="21">
        <f t="shared" si="2"/>
        <v>399.7954545454545</v>
      </c>
      <c r="Q14" s="20">
        <f t="shared" ref="Q14:Q20" si="6">K14/1650</f>
        <v>15.010909090909092</v>
      </c>
      <c r="R14" s="21">
        <f t="shared" si="3"/>
        <v>38.295151515151517</v>
      </c>
      <c r="S14" s="21">
        <f t="shared" si="4"/>
        <v>53.306060606060612</v>
      </c>
      <c r="U14" s="17">
        <v>63187</v>
      </c>
      <c r="V14" s="18">
        <f t="shared" ref="V14:V20" si="7">K14+U14</f>
        <v>87955</v>
      </c>
    </row>
    <row r="15" spans="1:22" x14ac:dyDescent="0.2">
      <c r="A15" t="str">
        <f t="shared" ref="A15:A20" si="8">$A$14</f>
        <v>Grade 3</v>
      </c>
      <c r="B15" t="str">
        <f t="shared" ref="B15:B20" si="9">$B$14</f>
        <v xml:space="preserve"> </v>
      </c>
      <c r="C15" s="12" t="str">
        <f t="shared" si="5"/>
        <v>Grade 3   SP 9</v>
      </c>
      <c r="G15" s="2">
        <v>9</v>
      </c>
      <c r="H15" s="57">
        <v>21868</v>
      </c>
      <c r="I15" s="42">
        <v>1531</v>
      </c>
      <c r="J15" s="43">
        <v>1762</v>
      </c>
      <c r="K15" s="42">
        <v>25161</v>
      </c>
      <c r="M15" s="20">
        <f t="shared" si="0"/>
        <v>114.36818181818182</v>
      </c>
      <c r="N15" s="21">
        <f t="shared" si="1"/>
        <v>287.21363636363634</v>
      </c>
      <c r="O15" s="21">
        <f t="shared" si="2"/>
        <v>401.58181818181816</v>
      </c>
      <c r="Q15" s="20">
        <f t="shared" si="6"/>
        <v>15.24909090909091</v>
      </c>
      <c r="R15" s="21">
        <f t="shared" si="3"/>
        <v>38.295151515151517</v>
      </c>
      <c r="S15" s="21">
        <f t="shared" si="4"/>
        <v>53.544242424242427</v>
      </c>
      <c r="U15" s="17">
        <v>63187</v>
      </c>
      <c r="V15" s="18">
        <f t="shared" si="7"/>
        <v>88348</v>
      </c>
    </row>
    <row r="16" spans="1:22" x14ac:dyDescent="0.2">
      <c r="A16" t="str">
        <f t="shared" si="8"/>
        <v>Grade 3</v>
      </c>
      <c r="B16" t="str">
        <f t="shared" si="9"/>
        <v xml:space="preserve"> </v>
      </c>
      <c r="C16" s="12" t="str">
        <f t="shared" si="5"/>
        <v>Grade 3   SP 10</v>
      </c>
      <c r="G16" s="2">
        <v>10</v>
      </c>
      <c r="H16" s="57">
        <v>22214</v>
      </c>
      <c r="I16" s="42">
        <v>1555</v>
      </c>
      <c r="J16" s="43">
        <v>1810</v>
      </c>
      <c r="K16" s="42">
        <v>25579</v>
      </c>
      <c r="M16" s="20">
        <f t="shared" si="0"/>
        <v>116.26818181818182</v>
      </c>
      <c r="N16" s="21">
        <f t="shared" si="1"/>
        <v>287.21363636363634</v>
      </c>
      <c r="O16" s="21">
        <f t="shared" si="2"/>
        <v>403.48181818181814</v>
      </c>
      <c r="Q16" s="20">
        <f t="shared" si="6"/>
        <v>15.502424242424242</v>
      </c>
      <c r="R16" s="21">
        <f t="shared" si="3"/>
        <v>38.295151515151517</v>
      </c>
      <c r="S16" s="21">
        <f t="shared" si="4"/>
        <v>53.797575757575757</v>
      </c>
      <c r="U16" s="17">
        <v>63187</v>
      </c>
      <c r="V16" s="18">
        <f t="shared" si="7"/>
        <v>88766</v>
      </c>
    </row>
    <row r="17" spans="1:22" x14ac:dyDescent="0.2">
      <c r="A17" t="str">
        <f t="shared" si="8"/>
        <v>Grade 3</v>
      </c>
      <c r="B17" t="str">
        <f t="shared" si="9"/>
        <v xml:space="preserve"> </v>
      </c>
      <c r="C17" s="12" t="str">
        <f t="shared" si="5"/>
        <v>Grade 3   SP 11</v>
      </c>
      <c r="G17" s="2">
        <v>11</v>
      </c>
      <c r="H17" s="57">
        <v>22681</v>
      </c>
      <c r="I17" s="42">
        <v>1588</v>
      </c>
      <c r="J17" s="43">
        <v>1874</v>
      </c>
      <c r="K17" s="42">
        <v>26143</v>
      </c>
      <c r="M17" s="20">
        <f t="shared" si="0"/>
        <v>118.83181818181818</v>
      </c>
      <c r="N17" s="21">
        <f t="shared" si="1"/>
        <v>287.21363636363634</v>
      </c>
      <c r="O17" s="21">
        <f t="shared" si="2"/>
        <v>406.0454545454545</v>
      </c>
      <c r="Q17" s="20">
        <f t="shared" si="6"/>
        <v>15.844242424242424</v>
      </c>
      <c r="R17" s="21">
        <f t="shared" si="3"/>
        <v>38.295151515151517</v>
      </c>
      <c r="S17" s="21">
        <f t="shared" si="4"/>
        <v>54.139393939393941</v>
      </c>
      <c r="U17" s="17">
        <v>63187</v>
      </c>
      <c r="V17" s="18">
        <f t="shared" si="7"/>
        <v>89330</v>
      </c>
    </row>
    <row r="18" spans="1:22" x14ac:dyDescent="0.2">
      <c r="A18" t="str">
        <f t="shared" si="8"/>
        <v>Grade 3</v>
      </c>
      <c r="B18" t="str">
        <f t="shared" si="9"/>
        <v xml:space="preserve"> </v>
      </c>
      <c r="C18" s="12" t="str">
        <f t="shared" si="5"/>
        <v>Grade 3   SP 12 (d)</v>
      </c>
      <c r="G18" s="2" t="s">
        <v>22</v>
      </c>
      <c r="H18" s="57">
        <v>23144</v>
      </c>
      <c r="I18" s="42">
        <v>1620</v>
      </c>
      <c r="J18" s="43">
        <v>1938</v>
      </c>
      <c r="K18" s="42">
        <v>26702</v>
      </c>
      <c r="M18" s="20">
        <f t="shared" si="0"/>
        <v>121.37272727272727</v>
      </c>
      <c r="N18" s="21">
        <f t="shared" si="1"/>
        <v>287.21363636363634</v>
      </c>
      <c r="O18" s="21">
        <f t="shared" si="2"/>
        <v>408.58636363636361</v>
      </c>
      <c r="Q18" s="20">
        <f t="shared" si="6"/>
        <v>16.183030303030304</v>
      </c>
      <c r="R18" s="21">
        <f t="shared" si="3"/>
        <v>38.295151515151517</v>
      </c>
      <c r="S18" s="21">
        <f t="shared" si="4"/>
        <v>54.478181818181824</v>
      </c>
      <c r="U18" s="17">
        <v>63187</v>
      </c>
      <c r="V18" s="18">
        <f t="shared" si="7"/>
        <v>89889</v>
      </c>
    </row>
    <row r="19" spans="1:22" x14ac:dyDescent="0.2">
      <c r="A19" t="str">
        <f t="shared" si="8"/>
        <v>Grade 3</v>
      </c>
      <c r="B19" t="str">
        <f t="shared" si="9"/>
        <v xml:space="preserve"> </v>
      </c>
      <c r="C19" s="12" t="str">
        <f t="shared" si="5"/>
        <v>Grade 3   SP 13 (d)</v>
      </c>
      <c r="G19" s="13" t="s">
        <v>23</v>
      </c>
      <c r="H19" s="57">
        <v>23700</v>
      </c>
      <c r="I19" s="42">
        <v>1659</v>
      </c>
      <c r="J19" s="43">
        <v>2015</v>
      </c>
      <c r="K19" s="42">
        <v>27374</v>
      </c>
      <c r="M19" s="20">
        <f t="shared" si="0"/>
        <v>124.42727272727272</v>
      </c>
      <c r="N19" s="21">
        <f t="shared" si="1"/>
        <v>287.21363636363634</v>
      </c>
      <c r="O19" s="21">
        <f t="shared" si="2"/>
        <v>411.64090909090908</v>
      </c>
      <c r="Q19" s="20">
        <f t="shared" si="6"/>
        <v>16.59030303030303</v>
      </c>
      <c r="R19" s="21">
        <f t="shared" si="3"/>
        <v>38.295151515151517</v>
      </c>
      <c r="S19" s="21">
        <f t="shared" si="4"/>
        <v>54.88545454545455</v>
      </c>
      <c r="U19" s="17">
        <v>63187</v>
      </c>
      <c r="V19" s="18">
        <f t="shared" si="7"/>
        <v>90561</v>
      </c>
    </row>
    <row r="20" spans="1:22" x14ac:dyDescent="0.2">
      <c r="A20" t="str">
        <f t="shared" si="8"/>
        <v>Grade 3</v>
      </c>
      <c r="B20" t="str">
        <f t="shared" si="9"/>
        <v xml:space="preserve"> </v>
      </c>
      <c r="C20" s="12" t="str">
        <f t="shared" si="5"/>
        <v>Grade 3   SP 14 (d)</v>
      </c>
      <c r="G20" s="13" t="s">
        <v>24</v>
      </c>
      <c r="H20" s="57">
        <v>24248</v>
      </c>
      <c r="I20" s="42">
        <v>1697</v>
      </c>
      <c r="J20" s="43">
        <v>2090</v>
      </c>
      <c r="K20" s="42">
        <v>28035</v>
      </c>
      <c r="M20" s="20">
        <f t="shared" si="0"/>
        <v>127.43181818181819</v>
      </c>
      <c r="N20" s="21">
        <f t="shared" si="1"/>
        <v>287.21363636363634</v>
      </c>
      <c r="O20" s="21">
        <f t="shared" si="2"/>
        <v>414.64545454545453</v>
      </c>
      <c r="Q20" s="20">
        <f t="shared" si="6"/>
        <v>16.990909090909092</v>
      </c>
      <c r="R20" s="21">
        <f t="shared" si="3"/>
        <v>38.295151515151517</v>
      </c>
      <c r="S20" s="21">
        <f t="shared" si="4"/>
        <v>55.286060606060609</v>
      </c>
      <c r="U20" s="17">
        <v>63187</v>
      </c>
      <c r="V20" s="18">
        <f t="shared" si="7"/>
        <v>91222</v>
      </c>
    </row>
    <row r="21" spans="1:22" x14ac:dyDescent="0.2">
      <c r="G21" s="2"/>
      <c r="H21" s="42"/>
      <c r="I21" s="43"/>
      <c r="J21" s="43"/>
      <c r="K21" s="43"/>
      <c r="M21" s="20"/>
      <c r="N21" s="21"/>
      <c r="O21" s="21"/>
      <c r="Q21" s="20"/>
      <c r="R21" s="21"/>
      <c r="S21" s="21"/>
      <c r="U21" s="17"/>
      <c r="V21" s="18"/>
    </row>
    <row r="22" spans="1:22" x14ac:dyDescent="0.2">
      <c r="A22" s="12" t="str">
        <f>E22</f>
        <v>Grade 4</v>
      </c>
      <c r="B22" s="12" t="str">
        <f>IF(F22=0," ",F22)</f>
        <v xml:space="preserve"> </v>
      </c>
      <c r="C22" s="12" t="str">
        <f t="shared" ref="C22:C33" si="10">CONCATENATE(A22," ",B22," SP ",G22)</f>
        <v>Grade 4   SP 12</v>
      </c>
      <c r="E22" s="1" t="s">
        <v>25</v>
      </c>
      <c r="F22" s="22"/>
      <c r="G22" s="2">
        <v>12</v>
      </c>
      <c r="H22" s="57">
        <v>23144</v>
      </c>
      <c r="I22" s="42">
        <v>1620</v>
      </c>
      <c r="J22" s="43">
        <v>1938</v>
      </c>
      <c r="K22" s="42">
        <v>26702</v>
      </c>
      <c r="M22" s="20">
        <f t="shared" si="0"/>
        <v>121.37272727272727</v>
      </c>
      <c r="N22" s="21">
        <f t="shared" si="1"/>
        <v>287.21363636363634</v>
      </c>
      <c r="O22" s="21">
        <f t="shared" si="2"/>
        <v>408.58636363636361</v>
      </c>
      <c r="Q22" s="20">
        <f t="shared" ref="Q22:Q33" si="11">K22/1650</f>
        <v>16.183030303030304</v>
      </c>
      <c r="R22" s="21">
        <f t="shared" si="3"/>
        <v>38.295151515151517</v>
      </c>
      <c r="S22" s="21">
        <f t="shared" si="4"/>
        <v>54.478181818181824</v>
      </c>
      <c r="U22" s="17">
        <v>63187</v>
      </c>
      <c r="V22" s="18">
        <f t="shared" ref="V22:V33" si="12">K22+U22</f>
        <v>89889</v>
      </c>
    </row>
    <row r="23" spans="1:22" x14ac:dyDescent="0.2">
      <c r="A23" t="str">
        <f t="shared" ref="A23:A33" si="13">$A$22</f>
        <v>Grade 4</v>
      </c>
      <c r="B23" t="str">
        <f t="shared" ref="B23:B33" si="14">$B$22</f>
        <v xml:space="preserve"> </v>
      </c>
      <c r="C23" s="12" t="str">
        <f t="shared" si="10"/>
        <v>Grade 4   SP 13</v>
      </c>
      <c r="F23" s="22"/>
      <c r="G23" s="2">
        <v>13</v>
      </c>
      <c r="H23" s="57">
        <v>23700</v>
      </c>
      <c r="I23" s="42">
        <v>1659</v>
      </c>
      <c r="J23" s="43">
        <v>2015</v>
      </c>
      <c r="K23" s="42">
        <v>27374</v>
      </c>
      <c r="M23" s="20">
        <f t="shared" si="0"/>
        <v>124.42727272727272</v>
      </c>
      <c r="N23" s="21">
        <f t="shared" si="1"/>
        <v>287.21363636363634</v>
      </c>
      <c r="O23" s="21">
        <f t="shared" si="2"/>
        <v>411.64090909090908</v>
      </c>
      <c r="Q23" s="20">
        <f t="shared" si="11"/>
        <v>16.59030303030303</v>
      </c>
      <c r="R23" s="21">
        <f t="shared" si="3"/>
        <v>38.295151515151517</v>
      </c>
      <c r="S23" s="21">
        <f t="shared" si="4"/>
        <v>54.88545454545455</v>
      </c>
      <c r="U23" s="17">
        <v>63187</v>
      </c>
      <c r="V23" s="18">
        <f t="shared" si="12"/>
        <v>90561</v>
      </c>
    </row>
    <row r="24" spans="1:22" x14ac:dyDescent="0.2">
      <c r="A24" t="str">
        <f t="shared" si="13"/>
        <v>Grade 4</v>
      </c>
      <c r="B24" t="str">
        <f t="shared" si="14"/>
        <v xml:space="preserve"> </v>
      </c>
      <c r="C24" s="12" t="str">
        <f t="shared" si="10"/>
        <v>Grade 4   SP 14</v>
      </c>
      <c r="F24" s="22"/>
      <c r="G24" s="2">
        <v>14</v>
      </c>
      <c r="H24" s="57">
        <v>24248</v>
      </c>
      <c r="I24" s="42">
        <v>1697</v>
      </c>
      <c r="J24" s="43">
        <v>2090</v>
      </c>
      <c r="K24" s="42">
        <v>28035</v>
      </c>
      <c r="M24" s="20">
        <f t="shared" si="0"/>
        <v>127.43181818181819</v>
      </c>
      <c r="N24" s="21">
        <f t="shared" si="1"/>
        <v>287.21363636363634</v>
      </c>
      <c r="O24" s="21">
        <f t="shared" si="2"/>
        <v>414.64545454545453</v>
      </c>
      <c r="Q24" s="20">
        <f t="shared" si="11"/>
        <v>16.990909090909092</v>
      </c>
      <c r="R24" s="21">
        <f t="shared" si="3"/>
        <v>38.295151515151517</v>
      </c>
      <c r="S24" s="21">
        <f t="shared" si="4"/>
        <v>55.286060606060609</v>
      </c>
      <c r="U24" s="17">
        <v>63187</v>
      </c>
      <c r="V24" s="18">
        <f t="shared" si="12"/>
        <v>91222</v>
      </c>
    </row>
    <row r="25" spans="1:22" x14ac:dyDescent="0.2">
      <c r="A25" t="str">
        <f t="shared" si="13"/>
        <v>Grade 4</v>
      </c>
      <c r="B25" t="str">
        <f t="shared" si="14"/>
        <v xml:space="preserve"> </v>
      </c>
      <c r="C25" s="12" t="str">
        <f t="shared" si="10"/>
        <v>Grade 4   SP 15</v>
      </c>
      <c r="F25" s="22"/>
      <c r="G25" s="2">
        <v>15</v>
      </c>
      <c r="H25" s="57">
        <v>24533</v>
      </c>
      <c r="I25" s="42">
        <v>1717</v>
      </c>
      <c r="J25" s="43">
        <v>2130</v>
      </c>
      <c r="K25" s="42">
        <v>28380</v>
      </c>
      <c r="M25" s="20">
        <f t="shared" si="0"/>
        <v>129</v>
      </c>
      <c r="N25" s="21">
        <f t="shared" si="1"/>
        <v>287.21363636363634</v>
      </c>
      <c r="O25" s="21">
        <f t="shared" si="2"/>
        <v>416.21363636363634</v>
      </c>
      <c r="Q25" s="20">
        <f t="shared" si="11"/>
        <v>17.2</v>
      </c>
      <c r="R25" s="21">
        <f t="shared" si="3"/>
        <v>38.295151515151517</v>
      </c>
      <c r="S25" s="21">
        <f t="shared" si="4"/>
        <v>55.49515151515152</v>
      </c>
      <c r="U25" s="17">
        <v>63187</v>
      </c>
      <c r="V25" s="18">
        <f t="shared" si="12"/>
        <v>91567</v>
      </c>
    </row>
    <row r="26" spans="1:22" x14ac:dyDescent="0.2">
      <c r="A26" t="str">
        <f t="shared" si="13"/>
        <v>Grade 4</v>
      </c>
      <c r="B26" t="str">
        <f t="shared" si="14"/>
        <v xml:space="preserve"> </v>
      </c>
      <c r="C26" s="12" t="str">
        <f t="shared" si="10"/>
        <v>Grade 4   SP 16</v>
      </c>
      <c r="F26" s="22"/>
      <c r="G26" s="2">
        <v>16</v>
      </c>
      <c r="H26" s="57">
        <v>25138</v>
      </c>
      <c r="I26" s="42">
        <v>1760</v>
      </c>
      <c r="J26" s="43">
        <v>2213</v>
      </c>
      <c r="K26" s="42">
        <v>29111</v>
      </c>
      <c r="M26" s="20">
        <f t="shared" si="0"/>
        <v>132.32272727272726</v>
      </c>
      <c r="N26" s="21">
        <f t="shared" si="1"/>
        <v>287.21363636363634</v>
      </c>
      <c r="O26" s="21">
        <f t="shared" si="2"/>
        <v>419.5363636363636</v>
      </c>
      <c r="Q26" s="20">
        <f t="shared" si="11"/>
        <v>17.643030303030304</v>
      </c>
      <c r="R26" s="21">
        <f t="shared" si="3"/>
        <v>38.295151515151517</v>
      </c>
      <c r="S26" s="21">
        <f t="shared" si="4"/>
        <v>55.938181818181818</v>
      </c>
      <c r="U26" s="17">
        <v>63187</v>
      </c>
      <c r="V26" s="18">
        <f t="shared" si="12"/>
        <v>92298</v>
      </c>
    </row>
    <row r="27" spans="1:22" x14ac:dyDescent="0.2">
      <c r="A27" t="str">
        <f t="shared" si="13"/>
        <v>Grade 4</v>
      </c>
      <c r="B27" t="str">
        <f t="shared" si="14"/>
        <v xml:space="preserve"> </v>
      </c>
      <c r="C27" s="12" t="str">
        <f t="shared" si="10"/>
        <v>Grade 4   SP 17</v>
      </c>
      <c r="F27" s="22"/>
      <c r="G27" s="2">
        <v>17</v>
      </c>
      <c r="H27" s="57">
        <v>25742</v>
      </c>
      <c r="I27" s="42">
        <v>1802</v>
      </c>
      <c r="J27" s="43">
        <v>2297</v>
      </c>
      <c r="K27" s="42">
        <v>29841</v>
      </c>
      <c r="M27" s="20">
        <f t="shared" si="0"/>
        <v>135.6409090909091</v>
      </c>
      <c r="N27" s="21">
        <f t="shared" si="1"/>
        <v>287.21363636363634</v>
      </c>
      <c r="O27" s="21">
        <f t="shared" si="2"/>
        <v>422.85454545454547</v>
      </c>
      <c r="Q27" s="20">
        <f t="shared" si="11"/>
        <v>18.085454545454546</v>
      </c>
      <c r="R27" s="21">
        <f t="shared" si="3"/>
        <v>38.295151515151517</v>
      </c>
      <c r="S27" s="21">
        <f t="shared" si="4"/>
        <v>56.380606060606063</v>
      </c>
      <c r="U27" s="17">
        <v>63187</v>
      </c>
      <c r="V27" s="18">
        <f t="shared" si="12"/>
        <v>93028</v>
      </c>
    </row>
    <row r="28" spans="1:22" x14ac:dyDescent="0.2">
      <c r="A28" t="str">
        <f t="shared" si="13"/>
        <v>Grade 4</v>
      </c>
      <c r="B28" t="str">
        <f t="shared" si="14"/>
        <v xml:space="preserve"> </v>
      </c>
      <c r="C28" s="12" t="str">
        <f t="shared" si="10"/>
        <v>Grade 4   SP 18</v>
      </c>
      <c r="F28" s="22"/>
      <c r="G28" s="2">
        <v>18</v>
      </c>
      <c r="H28" s="57">
        <v>26444</v>
      </c>
      <c r="I28" s="42">
        <v>1851</v>
      </c>
      <c r="J28" s="43">
        <v>2393</v>
      </c>
      <c r="K28" s="42">
        <v>30688</v>
      </c>
      <c r="M28" s="20">
        <f t="shared" si="0"/>
        <v>139.4909090909091</v>
      </c>
      <c r="N28" s="21">
        <f t="shared" si="1"/>
        <v>287.21363636363634</v>
      </c>
      <c r="O28" s="21">
        <f t="shared" si="2"/>
        <v>426.70454545454544</v>
      </c>
      <c r="Q28" s="20">
        <f t="shared" si="11"/>
        <v>18.598787878787878</v>
      </c>
      <c r="R28" s="21">
        <f t="shared" si="3"/>
        <v>38.295151515151517</v>
      </c>
      <c r="S28" s="21">
        <f t="shared" si="4"/>
        <v>56.893939393939391</v>
      </c>
      <c r="U28" s="17">
        <v>63187</v>
      </c>
      <c r="V28" s="18">
        <f t="shared" si="12"/>
        <v>93875</v>
      </c>
    </row>
    <row r="29" spans="1:22" x14ac:dyDescent="0.2">
      <c r="A29" t="str">
        <f t="shared" si="13"/>
        <v>Grade 4</v>
      </c>
      <c r="B29" t="str">
        <f t="shared" si="14"/>
        <v xml:space="preserve"> </v>
      </c>
      <c r="C29" s="12" t="str">
        <f t="shared" si="10"/>
        <v>Grade 4   SP 19</v>
      </c>
      <c r="F29" s="22"/>
      <c r="G29" s="2">
        <v>19</v>
      </c>
      <c r="H29" s="57">
        <v>27181</v>
      </c>
      <c r="I29" s="42">
        <v>1903</v>
      </c>
      <c r="J29" s="43">
        <v>2495</v>
      </c>
      <c r="K29" s="42">
        <v>31579</v>
      </c>
      <c r="M29" s="20">
        <f t="shared" si="0"/>
        <v>143.54090909090908</v>
      </c>
      <c r="N29" s="21">
        <f t="shared" si="1"/>
        <v>287.21363636363634</v>
      </c>
      <c r="O29" s="21">
        <f t="shared" si="2"/>
        <v>430.75454545454545</v>
      </c>
      <c r="Q29" s="20">
        <f t="shared" si="11"/>
        <v>19.13878787878788</v>
      </c>
      <c r="R29" s="21">
        <f t="shared" si="3"/>
        <v>38.295151515151517</v>
      </c>
      <c r="S29" s="21">
        <f t="shared" si="4"/>
        <v>57.433939393939397</v>
      </c>
      <c r="U29" s="17">
        <v>63187</v>
      </c>
      <c r="V29" s="18">
        <f t="shared" si="12"/>
        <v>94766</v>
      </c>
    </row>
    <row r="30" spans="1:22" x14ac:dyDescent="0.2">
      <c r="A30" t="str">
        <f t="shared" si="13"/>
        <v>Grade 4</v>
      </c>
      <c r="B30" t="str">
        <f t="shared" si="14"/>
        <v xml:space="preserve"> </v>
      </c>
      <c r="C30" s="12" t="str">
        <f t="shared" si="10"/>
        <v>Grade 4   SP 20 (d)</v>
      </c>
      <c r="F30" s="22"/>
      <c r="G30" s="2" t="s">
        <v>26</v>
      </c>
      <c r="H30" s="57">
        <v>27979</v>
      </c>
      <c r="I30" s="42">
        <v>1959</v>
      </c>
      <c r="J30" s="43">
        <v>2605</v>
      </c>
      <c r="K30" s="42">
        <v>32543</v>
      </c>
      <c r="M30" s="20">
        <f t="shared" si="0"/>
        <v>147.92272727272729</v>
      </c>
      <c r="N30" s="21">
        <f t="shared" si="1"/>
        <v>287.21363636363634</v>
      </c>
      <c r="O30" s="21">
        <f t="shared" si="2"/>
        <v>435.13636363636363</v>
      </c>
      <c r="Q30" s="20">
        <f t="shared" si="11"/>
        <v>19.723030303030303</v>
      </c>
      <c r="R30" s="21">
        <f t="shared" si="3"/>
        <v>38.295151515151517</v>
      </c>
      <c r="S30" s="21">
        <f t="shared" si="4"/>
        <v>58.018181818181816</v>
      </c>
      <c r="U30" s="17">
        <v>63187</v>
      </c>
      <c r="V30" s="18">
        <f t="shared" si="12"/>
        <v>95730</v>
      </c>
    </row>
    <row r="31" spans="1:22" x14ac:dyDescent="0.2">
      <c r="A31" t="str">
        <f t="shared" si="13"/>
        <v>Grade 4</v>
      </c>
      <c r="B31" t="str">
        <f t="shared" si="14"/>
        <v xml:space="preserve"> </v>
      </c>
      <c r="C31" s="12" t="str">
        <f t="shared" si="10"/>
        <v>Grade 4   SP 21 (d)</v>
      </c>
      <c r="F31" s="22"/>
      <c r="G31" s="2" t="s">
        <v>27</v>
      </c>
      <c r="H31" s="57">
        <v>28758</v>
      </c>
      <c r="I31" s="42">
        <v>2013</v>
      </c>
      <c r="J31" s="43">
        <v>2713</v>
      </c>
      <c r="K31" s="42">
        <v>33484</v>
      </c>
      <c r="M31" s="20">
        <f t="shared" si="0"/>
        <v>152.19999999999999</v>
      </c>
      <c r="N31" s="21">
        <f t="shared" si="1"/>
        <v>287.21363636363634</v>
      </c>
      <c r="O31" s="21">
        <f t="shared" si="2"/>
        <v>439.41363636363633</v>
      </c>
      <c r="Q31" s="20">
        <f t="shared" si="11"/>
        <v>20.293333333333333</v>
      </c>
      <c r="R31" s="21">
        <f t="shared" si="3"/>
        <v>38.295151515151517</v>
      </c>
      <c r="S31" s="21">
        <f t="shared" si="4"/>
        <v>58.588484848484853</v>
      </c>
      <c r="U31" s="17">
        <v>63187</v>
      </c>
      <c r="V31" s="18">
        <f t="shared" si="12"/>
        <v>96671</v>
      </c>
    </row>
    <row r="32" spans="1:22" x14ac:dyDescent="0.2">
      <c r="A32" t="str">
        <f t="shared" si="13"/>
        <v>Grade 4</v>
      </c>
      <c r="B32" t="str">
        <f t="shared" si="14"/>
        <v xml:space="preserve"> </v>
      </c>
      <c r="C32" s="12" t="str">
        <f t="shared" si="10"/>
        <v>Grade 4   SP 22 (d)</v>
      </c>
      <c r="F32" s="22"/>
      <c r="G32" s="2" t="s">
        <v>28</v>
      </c>
      <c r="H32" s="57">
        <v>29605</v>
      </c>
      <c r="I32" s="42">
        <v>2072</v>
      </c>
      <c r="J32" s="43">
        <v>2830</v>
      </c>
      <c r="K32" s="42">
        <v>34507</v>
      </c>
      <c r="M32" s="20">
        <f t="shared" si="0"/>
        <v>156.85</v>
      </c>
      <c r="N32" s="21">
        <f t="shared" si="1"/>
        <v>287.21363636363634</v>
      </c>
      <c r="O32" s="21">
        <f t="shared" si="2"/>
        <v>444.06363636363631</v>
      </c>
      <c r="Q32" s="20">
        <f t="shared" si="11"/>
        <v>20.913333333333334</v>
      </c>
      <c r="R32" s="21">
        <f t="shared" si="3"/>
        <v>38.295151515151517</v>
      </c>
      <c r="S32" s="21">
        <f t="shared" si="4"/>
        <v>59.208484848484851</v>
      </c>
      <c r="U32" s="17">
        <v>63187</v>
      </c>
      <c r="V32" s="18">
        <f t="shared" si="12"/>
        <v>97694</v>
      </c>
    </row>
    <row r="33" spans="1:22" x14ac:dyDescent="0.2">
      <c r="A33" t="str">
        <f t="shared" si="13"/>
        <v>Grade 4</v>
      </c>
      <c r="B33" t="str">
        <f t="shared" si="14"/>
        <v xml:space="preserve"> </v>
      </c>
      <c r="C33" s="12" t="str">
        <f t="shared" si="10"/>
        <v>Grade 4   SP 23 (d)</v>
      </c>
      <c r="F33" s="22"/>
      <c r="G33" s="2" t="s">
        <v>29</v>
      </c>
      <c r="H33" s="57">
        <v>30487</v>
      </c>
      <c r="I33" s="42">
        <v>2134</v>
      </c>
      <c r="J33" s="43">
        <v>2951</v>
      </c>
      <c r="K33" s="42">
        <v>35572</v>
      </c>
      <c r="M33" s="20">
        <f t="shared" si="0"/>
        <v>161.69090909090909</v>
      </c>
      <c r="N33" s="21">
        <f t="shared" si="1"/>
        <v>287.21363636363634</v>
      </c>
      <c r="O33" s="21">
        <f t="shared" si="2"/>
        <v>448.90454545454543</v>
      </c>
      <c r="Q33" s="20">
        <f t="shared" si="11"/>
        <v>21.558787878787879</v>
      </c>
      <c r="R33" s="21">
        <f t="shared" si="3"/>
        <v>38.295151515151517</v>
      </c>
      <c r="S33" s="21">
        <f t="shared" si="4"/>
        <v>59.853939393939399</v>
      </c>
      <c r="U33" s="17">
        <v>63187</v>
      </c>
      <c r="V33" s="18">
        <f t="shared" si="12"/>
        <v>98759</v>
      </c>
    </row>
    <row r="34" spans="1:22" x14ac:dyDescent="0.2">
      <c r="G34" s="2"/>
      <c r="H34" s="42"/>
      <c r="I34" s="2"/>
      <c r="J34" s="43"/>
      <c r="K34" s="2"/>
      <c r="M34" s="20"/>
      <c r="N34" s="21"/>
      <c r="O34" s="21"/>
      <c r="Q34" s="20"/>
      <c r="R34" s="21"/>
      <c r="S34" s="21"/>
      <c r="U34" s="17"/>
      <c r="V34" s="18"/>
    </row>
    <row r="35" spans="1:22" x14ac:dyDescent="0.2">
      <c r="A35" s="12" t="str">
        <f>E35</f>
        <v>Grade 5</v>
      </c>
      <c r="B35" s="12" t="str">
        <f>IF(F35=0," ",F35)</f>
        <v xml:space="preserve"> </v>
      </c>
      <c r="C35" s="12" t="str">
        <f t="shared" ref="C35:C45" si="15">CONCATENATE(A35," ",B35," SP ",G35)</f>
        <v>Grade 5   SP 20</v>
      </c>
      <c r="E35" s="1" t="s">
        <v>30</v>
      </c>
      <c r="F35" s="22"/>
      <c r="G35" s="2">
        <v>20</v>
      </c>
      <c r="H35" s="57">
        <v>27979</v>
      </c>
      <c r="I35" s="42">
        <v>1959</v>
      </c>
      <c r="J35" s="43">
        <v>2605</v>
      </c>
      <c r="K35" s="42">
        <v>32543</v>
      </c>
      <c r="M35" s="20">
        <f t="shared" si="0"/>
        <v>147.92272727272729</v>
      </c>
      <c r="N35" s="21">
        <f t="shared" si="1"/>
        <v>287.21363636363634</v>
      </c>
      <c r="O35" s="21">
        <f t="shared" si="2"/>
        <v>435.13636363636363</v>
      </c>
      <c r="Q35" s="20">
        <f t="shared" ref="Q35:Q45" si="16">K35/1650</f>
        <v>19.723030303030303</v>
      </c>
      <c r="R35" s="21">
        <f t="shared" si="3"/>
        <v>38.295151515151517</v>
      </c>
      <c r="S35" s="21">
        <f t="shared" si="4"/>
        <v>58.018181818181816</v>
      </c>
      <c r="U35" s="17">
        <v>63187</v>
      </c>
      <c r="V35" s="18">
        <f t="shared" ref="V35:V45" si="17">K35+U35</f>
        <v>95730</v>
      </c>
    </row>
    <row r="36" spans="1:22" x14ac:dyDescent="0.2">
      <c r="A36" t="str">
        <f t="shared" ref="A36:A45" si="18">$A$35</f>
        <v>Grade 5</v>
      </c>
      <c r="B36" t="str">
        <f t="shared" ref="B36:B45" si="19">$B$35</f>
        <v xml:space="preserve"> </v>
      </c>
      <c r="C36" s="12" t="str">
        <f t="shared" si="15"/>
        <v>Grade 5   SP 21</v>
      </c>
      <c r="G36" s="2">
        <v>21</v>
      </c>
      <c r="H36" s="57">
        <v>28758</v>
      </c>
      <c r="I36" s="42">
        <v>2013</v>
      </c>
      <c r="J36" s="43">
        <v>2713</v>
      </c>
      <c r="K36" s="42">
        <v>33484</v>
      </c>
      <c r="M36" s="20">
        <f t="shared" si="0"/>
        <v>152.19999999999999</v>
      </c>
      <c r="N36" s="21">
        <f t="shared" si="1"/>
        <v>287.21363636363634</v>
      </c>
      <c r="O36" s="21">
        <f t="shared" si="2"/>
        <v>439.41363636363633</v>
      </c>
      <c r="Q36" s="20">
        <f t="shared" si="16"/>
        <v>20.293333333333333</v>
      </c>
      <c r="R36" s="21">
        <f t="shared" si="3"/>
        <v>38.295151515151517</v>
      </c>
      <c r="S36" s="21">
        <f t="shared" si="4"/>
        <v>58.588484848484853</v>
      </c>
      <c r="U36" s="17">
        <v>63187</v>
      </c>
      <c r="V36" s="18">
        <f t="shared" si="17"/>
        <v>96671</v>
      </c>
    </row>
    <row r="37" spans="1:22" x14ac:dyDescent="0.2">
      <c r="A37" t="str">
        <f t="shared" si="18"/>
        <v>Grade 5</v>
      </c>
      <c r="B37" t="str">
        <f t="shared" si="19"/>
        <v xml:space="preserve"> </v>
      </c>
      <c r="C37" s="12" t="str">
        <f t="shared" si="15"/>
        <v>Grade 5   SP 22</v>
      </c>
      <c r="G37" s="2">
        <v>22</v>
      </c>
      <c r="H37" s="57">
        <v>29605</v>
      </c>
      <c r="I37" s="42">
        <v>2072</v>
      </c>
      <c r="J37" s="43">
        <v>2830</v>
      </c>
      <c r="K37" s="42">
        <v>34507</v>
      </c>
      <c r="M37" s="20">
        <f t="shared" si="0"/>
        <v>156.85</v>
      </c>
      <c r="N37" s="21">
        <f t="shared" si="1"/>
        <v>287.21363636363634</v>
      </c>
      <c r="O37" s="21">
        <f t="shared" si="2"/>
        <v>444.06363636363631</v>
      </c>
      <c r="Q37" s="20">
        <f t="shared" si="16"/>
        <v>20.913333333333334</v>
      </c>
      <c r="R37" s="21">
        <f t="shared" si="3"/>
        <v>38.295151515151517</v>
      </c>
      <c r="S37" s="21">
        <f t="shared" si="4"/>
        <v>59.208484848484851</v>
      </c>
      <c r="U37" s="17">
        <v>63187</v>
      </c>
      <c r="V37" s="18">
        <f t="shared" si="17"/>
        <v>97694</v>
      </c>
    </row>
    <row r="38" spans="1:22" x14ac:dyDescent="0.2">
      <c r="A38" t="str">
        <f t="shared" si="18"/>
        <v>Grade 5</v>
      </c>
      <c r="B38" t="str">
        <f t="shared" si="19"/>
        <v xml:space="preserve"> </v>
      </c>
      <c r="C38" s="12" t="str">
        <f t="shared" si="15"/>
        <v>Grade 5   SP 23</v>
      </c>
      <c r="G38" s="2">
        <v>23</v>
      </c>
      <c r="H38" s="57">
        <v>30487</v>
      </c>
      <c r="I38" s="42">
        <v>2134</v>
      </c>
      <c r="J38" s="43">
        <v>2951</v>
      </c>
      <c r="K38" s="42">
        <v>35572</v>
      </c>
      <c r="M38" s="20">
        <f t="shared" si="0"/>
        <v>161.69090909090909</v>
      </c>
      <c r="N38" s="21">
        <f t="shared" si="1"/>
        <v>287.21363636363634</v>
      </c>
      <c r="O38" s="21">
        <f t="shared" si="2"/>
        <v>448.90454545454543</v>
      </c>
      <c r="Q38" s="20">
        <f t="shared" si="16"/>
        <v>21.558787878787879</v>
      </c>
      <c r="R38" s="21">
        <f t="shared" si="3"/>
        <v>38.295151515151517</v>
      </c>
      <c r="S38" s="21">
        <f t="shared" si="4"/>
        <v>59.853939393939399</v>
      </c>
      <c r="U38" s="17">
        <v>63187</v>
      </c>
      <c r="V38" s="18">
        <f t="shared" si="17"/>
        <v>98759</v>
      </c>
    </row>
    <row r="39" spans="1:22" x14ac:dyDescent="0.2">
      <c r="A39" t="str">
        <f t="shared" si="18"/>
        <v>Grade 5</v>
      </c>
      <c r="B39" t="str">
        <f t="shared" si="19"/>
        <v xml:space="preserve"> </v>
      </c>
      <c r="C39" s="12" t="str">
        <f t="shared" si="15"/>
        <v>Grade 5   SP 24</v>
      </c>
      <c r="F39" s="22"/>
      <c r="G39" s="2">
        <v>24</v>
      </c>
      <c r="H39" s="57">
        <v>31396</v>
      </c>
      <c r="I39" s="42">
        <v>2198</v>
      </c>
      <c r="J39" s="43">
        <v>3077</v>
      </c>
      <c r="K39" s="42">
        <v>36671</v>
      </c>
      <c r="M39" s="20">
        <f t="shared" si="0"/>
        <v>166.68636363636364</v>
      </c>
      <c r="N39" s="21">
        <f t="shared" si="1"/>
        <v>287.21363636363634</v>
      </c>
      <c r="O39" s="21">
        <f t="shared" si="2"/>
        <v>453.9</v>
      </c>
      <c r="Q39" s="20">
        <f t="shared" si="16"/>
        <v>22.224848484848486</v>
      </c>
      <c r="R39" s="21">
        <f t="shared" si="3"/>
        <v>38.295151515151517</v>
      </c>
      <c r="S39" s="21">
        <f t="shared" si="4"/>
        <v>60.52</v>
      </c>
      <c r="U39" s="17">
        <v>63187</v>
      </c>
      <c r="V39" s="18">
        <f t="shared" si="17"/>
        <v>99858</v>
      </c>
    </row>
    <row r="40" spans="1:22" x14ac:dyDescent="0.2">
      <c r="A40" t="str">
        <f t="shared" si="18"/>
        <v>Grade 5</v>
      </c>
      <c r="B40" t="str">
        <f t="shared" si="19"/>
        <v xml:space="preserve"> </v>
      </c>
      <c r="C40" s="12" t="str">
        <f t="shared" si="15"/>
        <v>Grade 5   SP 25</v>
      </c>
      <c r="G40" s="2">
        <v>25</v>
      </c>
      <c r="H40" s="57">
        <v>32332</v>
      </c>
      <c r="I40" s="42">
        <v>2263</v>
      </c>
      <c r="J40" s="43">
        <v>3206</v>
      </c>
      <c r="K40" s="42">
        <v>37801</v>
      </c>
      <c r="M40" s="20">
        <f t="shared" si="0"/>
        <v>171.82272727272726</v>
      </c>
      <c r="N40" s="21">
        <f t="shared" si="1"/>
        <v>287.21363636363634</v>
      </c>
      <c r="O40" s="21">
        <f t="shared" si="2"/>
        <v>459.0363636363636</v>
      </c>
      <c r="Q40" s="20">
        <f t="shared" si="16"/>
        <v>22.90969696969697</v>
      </c>
      <c r="R40" s="21">
        <f t="shared" si="3"/>
        <v>38.295151515151517</v>
      </c>
      <c r="S40" s="21">
        <f t="shared" si="4"/>
        <v>61.204848484848483</v>
      </c>
      <c r="U40" s="17">
        <v>63187</v>
      </c>
      <c r="V40" s="18">
        <f t="shared" si="17"/>
        <v>100988</v>
      </c>
    </row>
    <row r="41" spans="1:22" x14ac:dyDescent="0.2">
      <c r="A41" t="str">
        <f t="shared" si="18"/>
        <v>Grade 5</v>
      </c>
      <c r="B41" t="str">
        <f t="shared" si="19"/>
        <v xml:space="preserve"> </v>
      </c>
      <c r="C41" s="12" t="str">
        <f t="shared" si="15"/>
        <v>Grade 5   SP 26</v>
      </c>
      <c r="G41" s="2">
        <v>26</v>
      </c>
      <c r="H41" s="57">
        <v>32982</v>
      </c>
      <c r="I41" s="42">
        <v>2309</v>
      </c>
      <c r="J41" s="43">
        <v>3296</v>
      </c>
      <c r="K41" s="42">
        <v>38587</v>
      </c>
      <c r="M41" s="20">
        <f t="shared" si="0"/>
        <v>175.39545454545456</v>
      </c>
      <c r="N41" s="21">
        <f t="shared" si="1"/>
        <v>287.21363636363634</v>
      </c>
      <c r="O41" s="21">
        <f t="shared" si="2"/>
        <v>462.60909090909092</v>
      </c>
      <c r="Q41" s="20">
        <f t="shared" si="16"/>
        <v>23.386060606060607</v>
      </c>
      <c r="R41" s="21">
        <f t="shared" si="3"/>
        <v>38.295151515151517</v>
      </c>
      <c r="S41" s="21">
        <f t="shared" si="4"/>
        <v>61.681212121212127</v>
      </c>
      <c r="U41" s="17">
        <v>63187</v>
      </c>
      <c r="V41" s="18">
        <f t="shared" si="17"/>
        <v>101774</v>
      </c>
    </row>
    <row r="42" spans="1:22" x14ac:dyDescent="0.2">
      <c r="A42" t="str">
        <f t="shared" si="18"/>
        <v>Grade 5</v>
      </c>
      <c r="B42" t="str">
        <f t="shared" si="19"/>
        <v xml:space="preserve"> </v>
      </c>
      <c r="C42" s="12" t="str">
        <f t="shared" si="15"/>
        <v>Grade 5   SP 27 (d)</v>
      </c>
      <c r="G42" s="2" t="s">
        <v>31</v>
      </c>
      <c r="H42" s="57">
        <v>33966</v>
      </c>
      <c r="I42" s="42">
        <v>2378</v>
      </c>
      <c r="J42" s="43">
        <v>3432</v>
      </c>
      <c r="K42" s="42">
        <v>39776</v>
      </c>
      <c r="M42" s="20">
        <f t="shared" si="0"/>
        <v>180.8</v>
      </c>
      <c r="N42" s="21">
        <f t="shared" si="1"/>
        <v>287.21363636363634</v>
      </c>
      <c r="O42" s="21">
        <f t="shared" si="2"/>
        <v>468.01363636363635</v>
      </c>
      <c r="Q42" s="20">
        <f t="shared" si="16"/>
        <v>24.106666666666666</v>
      </c>
      <c r="R42" s="21">
        <f t="shared" si="3"/>
        <v>38.295151515151517</v>
      </c>
      <c r="S42" s="21">
        <f t="shared" si="4"/>
        <v>62.401818181818186</v>
      </c>
      <c r="U42" s="17">
        <v>63187</v>
      </c>
      <c r="V42" s="18">
        <f t="shared" si="17"/>
        <v>102963</v>
      </c>
    </row>
    <row r="43" spans="1:22" x14ac:dyDescent="0.2">
      <c r="A43" t="str">
        <f t="shared" si="18"/>
        <v>Grade 5</v>
      </c>
      <c r="B43" t="str">
        <f t="shared" si="19"/>
        <v xml:space="preserve"> </v>
      </c>
      <c r="C43" s="12" t="str">
        <f t="shared" si="15"/>
        <v>Grade 5   SP 28 (d)</v>
      </c>
      <c r="G43" s="2" t="s">
        <v>32</v>
      </c>
      <c r="H43" s="57">
        <v>34980</v>
      </c>
      <c r="I43" s="42">
        <v>2449</v>
      </c>
      <c r="J43" s="43">
        <v>3571</v>
      </c>
      <c r="K43" s="42">
        <v>41000</v>
      </c>
      <c r="M43" s="20">
        <f t="shared" si="0"/>
        <v>186.36363636363637</v>
      </c>
      <c r="N43" s="21">
        <f t="shared" si="1"/>
        <v>287.21363636363634</v>
      </c>
      <c r="O43" s="21">
        <f t="shared" si="2"/>
        <v>473.57727272727271</v>
      </c>
      <c r="Q43" s="20">
        <f t="shared" si="16"/>
        <v>24.848484848484848</v>
      </c>
      <c r="R43" s="21">
        <f t="shared" si="3"/>
        <v>38.295151515151517</v>
      </c>
      <c r="S43" s="21">
        <f t="shared" si="4"/>
        <v>63.143636363636361</v>
      </c>
      <c r="U43" s="17">
        <v>63187</v>
      </c>
      <c r="V43" s="18">
        <f t="shared" si="17"/>
        <v>104187</v>
      </c>
    </row>
    <row r="44" spans="1:22" x14ac:dyDescent="0.2">
      <c r="A44" t="str">
        <f t="shared" si="18"/>
        <v>Grade 5</v>
      </c>
      <c r="B44" t="str">
        <f t="shared" si="19"/>
        <v xml:space="preserve"> </v>
      </c>
      <c r="C44" s="12" t="str">
        <f t="shared" si="15"/>
        <v>Grade 5   SP 29 (d)</v>
      </c>
      <c r="G44" s="2" t="s">
        <v>33</v>
      </c>
      <c r="H44" s="57">
        <v>36024</v>
      </c>
      <c r="I44" s="42">
        <v>2522</v>
      </c>
      <c r="J44" s="43">
        <v>3716</v>
      </c>
      <c r="K44" s="42">
        <v>42262</v>
      </c>
      <c r="M44" s="20">
        <f t="shared" si="0"/>
        <v>192.1</v>
      </c>
      <c r="N44" s="21">
        <f t="shared" si="1"/>
        <v>287.21363636363634</v>
      </c>
      <c r="O44" s="21">
        <f t="shared" si="2"/>
        <v>479.31363636363631</v>
      </c>
      <c r="Q44" s="20">
        <f t="shared" si="16"/>
        <v>25.613333333333333</v>
      </c>
      <c r="R44" s="21">
        <f t="shared" si="3"/>
        <v>38.295151515151517</v>
      </c>
      <c r="S44" s="21">
        <f t="shared" si="4"/>
        <v>63.908484848484846</v>
      </c>
      <c r="U44" s="17">
        <v>63187</v>
      </c>
      <c r="V44" s="18">
        <f t="shared" si="17"/>
        <v>105449</v>
      </c>
    </row>
    <row r="45" spans="1:22" x14ac:dyDescent="0.2">
      <c r="A45" t="str">
        <f t="shared" si="18"/>
        <v>Grade 5</v>
      </c>
      <c r="B45" t="str">
        <f t="shared" si="19"/>
        <v xml:space="preserve"> </v>
      </c>
      <c r="C45" s="12" t="str">
        <f t="shared" si="15"/>
        <v>Grade 5   SP 30 (d)</v>
      </c>
      <c r="F45" s="22"/>
      <c r="G45" s="2" t="s">
        <v>34</v>
      </c>
      <c r="H45" s="57">
        <v>37009</v>
      </c>
      <c r="I45" s="42">
        <v>2591</v>
      </c>
      <c r="J45" s="43">
        <v>3851</v>
      </c>
      <c r="K45" s="42">
        <v>43451</v>
      </c>
      <c r="M45" s="20">
        <f t="shared" si="0"/>
        <v>197.50454545454545</v>
      </c>
      <c r="N45" s="21">
        <f t="shared" si="1"/>
        <v>287.21363636363634</v>
      </c>
      <c r="O45" s="21">
        <f t="shared" si="2"/>
        <v>484.71818181818179</v>
      </c>
      <c r="Q45" s="20">
        <f t="shared" si="16"/>
        <v>26.333939393939392</v>
      </c>
      <c r="R45" s="21">
        <f t="shared" si="3"/>
        <v>38.295151515151517</v>
      </c>
      <c r="S45" s="21">
        <f t="shared" si="4"/>
        <v>64.629090909090905</v>
      </c>
      <c r="U45" s="17">
        <v>63187</v>
      </c>
      <c r="V45" s="18">
        <f t="shared" si="17"/>
        <v>106638</v>
      </c>
    </row>
    <row r="47" spans="1:22" x14ac:dyDescent="0.2">
      <c r="A47" s="12" t="str">
        <f>E47</f>
        <v>Grade 6</v>
      </c>
      <c r="B47" s="12" t="str">
        <f>IF(F47=0," ",F47)</f>
        <v xml:space="preserve"> </v>
      </c>
      <c r="C47" s="12" t="str">
        <f t="shared" ref="C47:C60" si="20">CONCATENATE(A47," ",B47," SP ",G47)</f>
        <v>Grade 6   SP 27</v>
      </c>
      <c r="E47" s="1" t="s">
        <v>41</v>
      </c>
      <c r="G47" s="2">
        <v>27</v>
      </c>
      <c r="H47" s="42">
        <v>33966</v>
      </c>
      <c r="I47" s="42">
        <v>4925</v>
      </c>
      <c r="J47" s="43">
        <v>3432</v>
      </c>
      <c r="K47" s="42">
        <v>42323</v>
      </c>
      <c r="M47" s="20">
        <f>K47/220</f>
        <v>192.37727272727273</v>
      </c>
      <c r="N47" s="20">
        <f>U47/220</f>
        <v>287.21363636363634</v>
      </c>
      <c r="O47" s="20">
        <f>M47+N47</f>
        <v>479.59090909090907</v>
      </c>
      <c r="Q47" s="20">
        <f>K47/1650</f>
        <v>25.650303030303029</v>
      </c>
      <c r="R47" s="20">
        <f>U47/1650</f>
        <v>38.295151515151517</v>
      </c>
      <c r="S47" s="20">
        <f>Q47+R47</f>
        <v>63.945454545454545</v>
      </c>
      <c r="U47" s="17">
        <v>63187</v>
      </c>
      <c r="V47" s="23">
        <f>K47+U47</f>
        <v>105510</v>
      </c>
    </row>
    <row r="48" spans="1:22" x14ac:dyDescent="0.2">
      <c r="A48" t="str">
        <f t="shared" ref="A48:A60" si="21">$A$47</f>
        <v>Grade 6</v>
      </c>
      <c r="B48" t="str">
        <f t="shared" ref="B48:B60" si="22">$B$47</f>
        <v xml:space="preserve"> </v>
      </c>
      <c r="C48" s="12" t="str">
        <f t="shared" si="20"/>
        <v>Grade 6   SP 28</v>
      </c>
      <c r="G48" s="2">
        <v>28</v>
      </c>
      <c r="H48" s="42">
        <v>34980</v>
      </c>
      <c r="I48" s="42">
        <v>5072</v>
      </c>
      <c r="J48" s="43">
        <v>3571</v>
      </c>
      <c r="K48" s="42">
        <v>43623</v>
      </c>
      <c r="M48" s="20">
        <f t="shared" ref="M48:M111" si="23">K48/220</f>
        <v>198.28636363636363</v>
      </c>
      <c r="N48" s="20">
        <f t="shared" ref="N48:N111" si="24">U48/220</f>
        <v>287.21363636363634</v>
      </c>
      <c r="O48" s="20">
        <f t="shared" ref="O48:O111" si="25">M48+N48</f>
        <v>485.5</v>
      </c>
      <c r="Q48" s="20">
        <f t="shared" ref="Q48:Q111" si="26">K48/1650</f>
        <v>26.438181818181818</v>
      </c>
      <c r="R48" s="20">
        <f t="shared" ref="R48:R111" si="27">U48/1650</f>
        <v>38.295151515151517</v>
      </c>
      <c r="S48" s="20">
        <f t="shared" ref="S48:S111" si="28">Q48+R48</f>
        <v>64.733333333333334</v>
      </c>
      <c r="U48" s="17">
        <v>63187</v>
      </c>
      <c r="V48" s="23">
        <f t="shared" ref="V48:V111" si="29">K48+U48</f>
        <v>106810</v>
      </c>
    </row>
    <row r="49" spans="1:22" x14ac:dyDescent="0.2">
      <c r="A49" t="str">
        <f t="shared" si="21"/>
        <v>Grade 6</v>
      </c>
      <c r="B49" t="str">
        <f t="shared" si="22"/>
        <v xml:space="preserve"> </v>
      </c>
      <c r="C49" s="12" t="str">
        <f t="shared" si="20"/>
        <v>Grade 6   SP 29</v>
      </c>
      <c r="G49" s="2">
        <v>29</v>
      </c>
      <c r="H49" s="42">
        <v>36024</v>
      </c>
      <c r="I49" s="42">
        <v>5223</v>
      </c>
      <c r="J49" s="43">
        <v>3716</v>
      </c>
      <c r="K49" s="42">
        <v>44963</v>
      </c>
      <c r="M49" s="20">
        <f t="shared" si="23"/>
        <v>204.37727272727273</v>
      </c>
      <c r="N49" s="20">
        <f t="shared" si="24"/>
        <v>287.21363636363634</v>
      </c>
      <c r="O49" s="20">
        <f t="shared" si="25"/>
        <v>491.59090909090907</v>
      </c>
      <c r="Q49" s="20">
        <f t="shared" si="26"/>
        <v>27.25030303030303</v>
      </c>
      <c r="R49" s="20">
        <f t="shared" si="27"/>
        <v>38.295151515151517</v>
      </c>
      <c r="S49" s="20">
        <f t="shared" si="28"/>
        <v>65.545454545454547</v>
      </c>
      <c r="U49" s="17">
        <v>63187</v>
      </c>
      <c r="V49" s="23">
        <f t="shared" si="29"/>
        <v>108150</v>
      </c>
    </row>
    <row r="50" spans="1:22" x14ac:dyDescent="0.2">
      <c r="A50" t="str">
        <f t="shared" si="21"/>
        <v>Grade 6</v>
      </c>
      <c r="B50" t="str">
        <f t="shared" si="22"/>
        <v xml:space="preserve"> </v>
      </c>
      <c r="C50" s="12" t="str">
        <f t="shared" si="20"/>
        <v>Grade 6   SP 30</v>
      </c>
      <c r="G50" s="2">
        <v>30</v>
      </c>
      <c r="H50" s="42">
        <v>37009</v>
      </c>
      <c r="I50" s="42">
        <v>5366</v>
      </c>
      <c r="J50" s="43">
        <v>3851</v>
      </c>
      <c r="K50" s="42">
        <v>46226</v>
      </c>
      <c r="M50" s="20">
        <f t="shared" si="23"/>
        <v>210.11818181818182</v>
      </c>
      <c r="N50" s="20">
        <f t="shared" si="24"/>
        <v>287.21363636363634</v>
      </c>
      <c r="O50" s="20">
        <f t="shared" si="25"/>
        <v>497.33181818181816</v>
      </c>
      <c r="Q50" s="20">
        <f t="shared" si="26"/>
        <v>28.015757575757576</v>
      </c>
      <c r="R50" s="20">
        <f t="shared" si="27"/>
        <v>38.295151515151517</v>
      </c>
      <c r="S50" s="20">
        <f t="shared" si="28"/>
        <v>66.310909090909092</v>
      </c>
      <c r="U50" s="17">
        <v>63187</v>
      </c>
      <c r="V50" s="23">
        <f t="shared" si="29"/>
        <v>109413</v>
      </c>
    </row>
    <row r="51" spans="1:22" x14ac:dyDescent="0.2">
      <c r="A51" t="str">
        <f t="shared" si="21"/>
        <v>Grade 6</v>
      </c>
      <c r="B51" t="str">
        <f t="shared" si="22"/>
        <v xml:space="preserve"> </v>
      </c>
      <c r="C51" s="12" t="str">
        <f t="shared" si="20"/>
        <v>Grade 6   SP 31</v>
      </c>
      <c r="G51" s="2">
        <v>31</v>
      </c>
      <c r="H51" s="42">
        <v>38205</v>
      </c>
      <c r="I51" s="42">
        <v>5540</v>
      </c>
      <c r="J51" s="43">
        <v>4016</v>
      </c>
      <c r="K51" s="42">
        <v>47761</v>
      </c>
      <c r="M51" s="20">
        <f t="shared" si="23"/>
        <v>217.09545454545454</v>
      </c>
      <c r="N51" s="20">
        <f t="shared" si="24"/>
        <v>287.21363636363634</v>
      </c>
      <c r="O51" s="20">
        <f t="shared" si="25"/>
        <v>504.30909090909086</v>
      </c>
      <c r="Q51" s="20">
        <f t="shared" si="26"/>
        <v>28.946060606060605</v>
      </c>
      <c r="R51" s="20">
        <f t="shared" si="27"/>
        <v>38.295151515151517</v>
      </c>
      <c r="S51" s="20">
        <f t="shared" si="28"/>
        <v>67.241212121212129</v>
      </c>
      <c r="U51" s="17">
        <v>63187</v>
      </c>
      <c r="V51" s="23">
        <f t="shared" si="29"/>
        <v>110948</v>
      </c>
    </row>
    <row r="52" spans="1:22" x14ac:dyDescent="0.2">
      <c r="A52" t="str">
        <f t="shared" si="21"/>
        <v>Grade 6</v>
      </c>
      <c r="B52" t="str">
        <f t="shared" si="22"/>
        <v xml:space="preserve"> </v>
      </c>
      <c r="C52" s="12" t="str">
        <f t="shared" si="20"/>
        <v>Grade 6   SP 32</v>
      </c>
      <c r="G52" s="2">
        <v>32</v>
      </c>
      <c r="H52" s="42">
        <v>39347</v>
      </c>
      <c r="I52" s="42">
        <v>5705</v>
      </c>
      <c r="J52" s="43">
        <v>4174</v>
      </c>
      <c r="K52" s="42">
        <v>49226</v>
      </c>
      <c r="M52" s="20">
        <f t="shared" si="23"/>
        <v>223.75454545454545</v>
      </c>
      <c r="N52" s="20">
        <f t="shared" si="24"/>
        <v>287.21363636363634</v>
      </c>
      <c r="O52" s="20">
        <f t="shared" si="25"/>
        <v>510.96818181818179</v>
      </c>
      <c r="Q52" s="20">
        <f t="shared" si="26"/>
        <v>29.833939393939392</v>
      </c>
      <c r="R52" s="20">
        <f t="shared" si="27"/>
        <v>38.295151515151517</v>
      </c>
      <c r="S52" s="20">
        <f t="shared" si="28"/>
        <v>68.129090909090905</v>
      </c>
      <c r="U52" s="17">
        <v>63187</v>
      </c>
      <c r="V52" s="23">
        <f t="shared" si="29"/>
        <v>112413</v>
      </c>
    </row>
    <row r="53" spans="1:22" x14ac:dyDescent="0.2">
      <c r="A53" t="str">
        <f t="shared" si="21"/>
        <v>Grade 6</v>
      </c>
      <c r="B53" t="str">
        <f t="shared" si="22"/>
        <v xml:space="preserve"> </v>
      </c>
      <c r="C53" s="12" t="str">
        <f t="shared" si="20"/>
        <v>Grade 6   SP 33</v>
      </c>
      <c r="G53" s="2">
        <v>33</v>
      </c>
      <c r="H53" s="42">
        <v>40521</v>
      </c>
      <c r="I53" s="42">
        <v>5876</v>
      </c>
      <c r="J53" s="43">
        <v>4336</v>
      </c>
      <c r="K53" s="42">
        <v>50733</v>
      </c>
      <c r="M53" s="20">
        <f t="shared" si="23"/>
        <v>230.60454545454544</v>
      </c>
      <c r="N53" s="20">
        <f t="shared" si="24"/>
        <v>287.21363636363634</v>
      </c>
      <c r="O53" s="20">
        <f t="shared" si="25"/>
        <v>517.81818181818176</v>
      </c>
      <c r="Q53" s="20">
        <f t="shared" si="26"/>
        <v>30.747272727272726</v>
      </c>
      <c r="R53" s="20">
        <f t="shared" si="27"/>
        <v>38.295151515151517</v>
      </c>
      <c r="S53" s="20">
        <f t="shared" si="28"/>
        <v>69.042424242424246</v>
      </c>
      <c r="U53" s="17">
        <v>63187</v>
      </c>
      <c r="V53" s="23">
        <f t="shared" si="29"/>
        <v>113920</v>
      </c>
    </row>
    <row r="54" spans="1:22" x14ac:dyDescent="0.2">
      <c r="A54" t="str">
        <f t="shared" si="21"/>
        <v>Grade 6</v>
      </c>
      <c r="B54" t="str">
        <f t="shared" si="22"/>
        <v xml:space="preserve"> </v>
      </c>
      <c r="C54" s="12" t="str">
        <f t="shared" si="20"/>
        <v>Grade 6   SP 34</v>
      </c>
      <c r="G54" s="2">
        <v>34</v>
      </c>
      <c r="H54" s="42">
        <v>41732</v>
      </c>
      <c r="I54" s="42">
        <v>6051</v>
      </c>
      <c r="J54" s="43">
        <v>4503</v>
      </c>
      <c r="K54" s="42">
        <v>52286</v>
      </c>
      <c r="M54" s="20">
        <f t="shared" si="23"/>
        <v>237.66363636363636</v>
      </c>
      <c r="N54" s="20">
        <f t="shared" si="24"/>
        <v>287.21363636363634</v>
      </c>
      <c r="O54" s="20">
        <f t="shared" si="25"/>
        <v>524.87727272727273</v>
      </c>
      <c r="Q54" s="20">
        <f t="shared" si="26"/>
        <v>31.688484848484848</v>
      </c>
      <c r="R54" s="20">
        <f t="shared" si="27"/>
        <v>38.295151515151517</v>
      </c>
      <c r="S54" s="20">
        <f t="shared" si="28"/>
        <v>69.983636363636364</v>
      </c>
      <c r="U54" s="17">
        <v>63187</v>
      </c>
      <c r="V54" s="23">
        <f t="shared" si="29"/>
        <v>115473</v>
      </c>
    </row>
    <row r="55" spans="1:22" x14ac:dyDescent="0.2">
      <c r="A55" t="str">
        <f t="shared" si="21"/>
        <v>Grade 6</v>
      </c>
      <c r="B55" t="str">
        <f t="shared" si="22"/>
        <v xml:space="preserve"> </v>
      </c>
      <c r="C55" s="12" t="str">
        <f t="shared" si="20"/>
        <v>Grade 6   SP 35</v>
      </c>
      <c r="G55" s="2">
        <v>35</v>
      </c>
      <c r="H55" s="42">
        <v>42978</v>
      </c>
      <c r="I55" s="42">
        <v>6232</v>
      </c>
      <c r="J55" s="43">
        <v>4675</v>
      </c>
      <c r="K55" s="42">
        <v>53885</v>
      </c>
      <c r="M55" s="20">
        <f t="shared" si="23"/>
        <v>244.93181818181819</v>
      </c>
      <c r="N55" s="20">
        <f t="shared" si="24"/>
        <v>287.21363636363634</v>
      </c>
      <c r="O55" s="20">
        <f t="shared" si="25"/>
        <v>532.14545454545453</v>
      </c>
      <c r="Q55" s="20">
        <f t="shared" si="26"/>
        <v>32.657575757575756</v>
      </c>
      <c r="R55" s="20">
        <f t="shared" si="27"/>
        <v>38.295151515151517</v>
      </c>
      <c r="S55" s="20">
        <f t="shared" si="28"/>
        <v>70.952727272727273</v>
      </c>
      <c r="U55" s="17">
        <v>63187</v>
      </c>
      <c r="V55" s="23">
        <f t="shared" si="29"/>
        <v>117072</v>
      </c>
    </row>
    <row r="56" spans="1:22" x14ac:dyDescent="0.2">
      <c r="A56" t="str">
        <f t="shared" si="21"/>
        <v>Grade 6</v>
      </c>
      <c r="B56" t="str">
        <f t="shared" si="22"/>
        <v xml:space="preserve"> </v>
      </c>
      <c r="C56" s="12" t="str">
        <f t="shared" si="20"/>
        <v>Grade 6   SP 36</v>
      </c>
      <c r="G56" s="2">
        <v>36</v>
      </c>
      <c r="H56" s="42">
        <v>44263</v>
      </c>
      <c r="I56" s="42">
        <v>6418</v>
      </c>
      <c r="J56" s="43">
        <v>4852</v>
      </c>
      <c r="K56" s="42">
        <v>55533</v>
      </c>
      <c r="M56" s="20">
        <f t="shared" si="23"/>
        <v>252.42272727272729</v>
      </c>
      <c r="N56" s="20">
        <f t="shared" si="24"/>
        <v>287.21363636363634</v>
      </c>
      <c r="O56" s="20">
        <f t="shared" si="25"/>
        <v>539.63636363636363</v>
      </c>
      <c r="Q56" s="20">
        <f t="shared" si="26"/>
        <v>33.656363636363636</v>
      </c>
      <c r="R56" s="20">
        <f t="shared" si="27"/>
        <v>38.295151515151517</v>
      </c>
      <c r="S56" s="20">
        <f t="shared" si="28"/>
        <v>71.951515151515153</v>
      </c>
      <c r="U56" s="17">
        <v>63187</v>
      </c>
      <c r="V56" s="23">
        <f t="shared" si="29"/>
        <v>118720</v>
      </c>
    </row>
    <row r="57" spans="1:22" x14ac:dyDescent="0.2">
      <c r="A57" t="str">
        <f t="shared" si="21"/>
        <v>Grade 6</v>
      </c>
      <c r="B57" t="str">
        <f t="shared" si="22"/>
        <v xml:space="preserve"> </v>
      </c>
      <c r="C57" s="12" t="str">
        <f t="shared" si="20"/>
        <v>Grade 6   SP 37 (d)</v>
      </c>
      <c r="G57" s="13" t="s">
        <v>42</v>
      </c>
      <c r="H57" s="42">
        <v>45585</v>
      </c>
      <c r="I57" s="42">
        <v>6610</v>
      </c>
      <c r="J57" s="43">
        <v>5035</v>
      </c>
      <c r="K57" s="42">
        <v>57230</v>
      </c>
      <c r="M57" s="20">
        <f t="shared" si="23"/>
        <v>260.13636363636363</v>
      </c>
      <c r="N57" s="20">
        <f t="shared" si="24"/>
        <v>287.21363636363634</v>
      </c>
      <c r="O57" s="20">
        <f t="shared" si="25"/>
        <v>547.34999999999991</v>
      </c>
      <c r="Q57" s="20">
        <f t="shared" si="26"/>
        <v>34.684848484848487</v>
      </c>
      <c r="R57" s="20">
        <f t="shared" si="27"/>
        <v>38.295151515151517</v>
      </c>
      <c r="S57" s="20">
        <f t="shared" si="28"/>
        <v>72.98</v>
      </c>
      <c r="U57" s="17">
        <v>63187</v>
      </c>
      <c r="V57" s="23">
        <f t="shared" si="29"/>
        <v>120417</v>
      </c>
    </row>
    <row r="58" spans="1:22" x14ac:dyDescent="0.2">
      <c r="A58" t="str">
        <f t="shared" si="21"/>
        <v>Grade 6</v>
      </c>
      <c r="B58" t="str">
        <f t="shared" si="22"/>
        <v xml:space="preserve"> </v>
      </c>
      <c r="C58" s="12" t="str">
        <f t="shared" si="20"/>
        <v>Grade 6   SP 38 (d)</v>
      </c>
      <c r="G58" s="13" t="s">
        <v>43</v>
      </c>
      <c r="H58" s="42">
        <v>46974</v>
      </c>
      <c r="I58" s="42">
        <v>6811</v>
      </c>
      <c r="J58" s="43">
        <v>5227</v>
      </c>
      <c r="K58" s="42">
        <v>59012</v>
      </c>
      <c r="M58" s="20">
        <f t="shared" si="23"/>
        <v>268.23636363636365</v>
      </c>
      <c r="N58" s="20">
        <f t="shared" si="24"/>
        <v>287.21363636363634</v>
      </c>
      <c r="O58" s="20">
        <f t="shared" si="25"/>
        <v>555.45000000000005</v>
      </c>
      <c r="Q58" s="20">
        <f t="shared" si="26"/>
        <v>35.764848484848486</v>
      </c>
      <c r="R58" s="20">
        <f t="shared" si="27"/>
        <v>38.295151515151517</v>
      </c>
      <c r="S58" s="20">
        <f t="shared" si="28"/>
        <v>74.06</v>
      </c>
      <c r="U58" s="17">
        <v>63187</v>
      </c>
      <c r="V58" s="23">
        <f t="shared" si="29"/>
        <v>122199</v>
      </c>
    </row>
    <row r="59" spans="1:22" x14ac:dyDescent="0.2">
      <c r="A59" t="str">
        <f t="shared" si="21"/>
        <v>Grade 6</v>
      </c>
      <c r="B59" t="str">
        <f t="shared" si="22"/>
        <v xml:space="preserve"> </v>
      </c>
      <c r="C59" s="12" t="str">
        <f t="shared" si="20"/>
        <v>Grade 6   SP 39 (d)</v>
      </c>
      <c r="G59" s="13" t="s">
        <v>44</v>
      </c>
      <c r="H59" s="42">
        <v>48350</v>
      </c>
      <c r="I59" s="42">
        <v>7011</v>
      </c>
      <c r="J59" s="43">
        <v>5417</v>
      </c>
      <c r="K59" s="42">
        <v>60778</v>
      </c>
      <c r="M59" s="20">
        <f t="shared" si="23"/>
        <v>276.26363636363635</v>
      </c>
      <c r="N59" s="20">
        <f t="shared" si="24"/>
        <v>287.21363636363634</v>
      </c>
      <c r="O59" s="20">
        <f t="shared" si="25"/>
        <v>563.47727272727275</v>
      </c>
      <c r="Q59" s="20">
        <f t="shared" si="26"/>
        <v>36.835151515151516</v>
      </c>
      <c r="R59" s="20">
        <f t="shared" si="27"/>
        <v>38.295151515151517</v>
      </c>
      <c r="S59" s="20">
        <f t="shared" si="28"/>
        <v>75.130303030303025</v>
      </c>
      <c r="U59" s="17">
        <v>63187</v>
      </c>
      <c r="V59" s="23">
        <f t="shared" si="29"/>
        <v>123965</v>
      </c>
    </row>
    <row r="60" spans="1:22" x14ac:dyDescent="0.2">
      <c r="A60" t="str">
        <f t="shared" si="21"/>
        <v>Grade 6</v>
      </c>
      <c r="B60" t="str">
        <f t="shared" si="22"/>
        <v xml:space="preserve"> </v>
      </c>
      <c r="C60" s="12" t="str">
        <f t="shared" si="20"/>
        <v>Grade 6   SP 40 (d)</v>
      </c>
      <c r="G60" s="13" t="s">
        <v>45</v>
      </c>
      <c r="H60" s="42">
        <v>49794</v>
      </c>
      <c r="I60" s="42">
        <v>7220</v>
      </c>
      <c r="J60" s="43">
        <v>5616</v>
      </c>
      <c r="K60" s="42">
        <v>62630</v>
      </c>
      <c r="M60" s="20">
        <f t="shared" si="23"/>
        <v>284.68181818181819</v>
      </c>
      <c r="N60" s="20">
        <f t="shared" si="24"/>
        <v>287.21363636363634</v>
      </c>
      <c r="O60" s="20">
        <f t="shared" si="25"/>
        <v>571.89545454545453</v>
      </c>
      <c r="Q60" s="20">
        <f t="shared" si="26"/>
        <v>37.957575757575761</v>
      </c>
      <c r="R60" s="20">
        <f t="shared" si="27"/>
        <v>38.295151515151517</v>
      </c>
      <c r="S60" s="20">
        <f t="shared" si="28"/>
        <v>76.25272727272727</v>
      </c>
      <c r="U60" s="17">
        <v>63187</v>
      </c>
      <c r="V60" s="23">
        <f t="shared" si="29"/>
        <v>125817</v>
      </c>
    </row>
    <row r="61" spans="1:22" x14ac:dyDescent="0.2">
      <c r="G61" s="2"/>
      <c r="H61" s="42"/>
      <c r="I61" s="19"/>
      <c r="J61" s="43"/>
      <c r="K61" s="19"/>
      <c r="M61" s="20"/>
      <c r="N61" s="20"/>
      <c r="O61" s="20"/>
      <c r="Q61" s="20"/>
      <c r="R61" s="20"/>
      <c r="S61" s="20"/>
      <c r="U61" s="17"/>
      <c r="V61" s="23"/>
    </row>
    <row r="62" spans="1:22" x14ac:dyDescent="0.2">
      <c r="A62" s="12" t="str">
        <f>E62</f>
        <v>Grade 7</v>
      </c>
      <c r="B62" s="12" t="str">
        <f>IF(F62=0," ",F62)</f>
        <v xml:space="preserve"> </v>
      </c>
      <c r="C62" s="12" t="str">
        <f t="shared" ref="C62:C73" si="30">CONCATENATE(A62," ",B62," SP ",G62)</f>
        <v>Grade 7   SP 37</v>
      </c>
      <c r="E62" s="1" t="s">
        <v>46</v>
      </c>
      <c r="G62" s="2">
        <v>37</v>
      </c>
      <c r="H62" s="42">
        <v>45585</v>
      </c>
      <c r="I62" s="42">
        <v>6610</v>
      </c>
      <c r="J62" s="43">
        <v>5035</v>
      </c>
      <c r="K62" s="42">
        <v>57230</v>
      </c>
      <c r="M62" s="20">
        <f t="shared" si="23"/>
        <v>260.13636363636363</v>
      </c>
      <c r="N62" s="20">
        <f t="shared" si="24"/>
        <v>287.21363636363634</v>
      </c>
      <c r="O62" s="20">
        <f t="shared" si="25"/>
        <v>547.34999999999991</v>
      </c>
      <c r="Q62" s="20">
        <f t="shared" si="26"/>
        <v>34.684848484848487</v>
      </c>
      <c r="R62" s="20">
        <f t="shared" si="27"/>
        <v>38.295151515151517</v>
      </c>
      <c r="S62" s="20">
        <f t="shared" si="28"/>
        <v>72.98</v>
      </c>
      <c r="U62" s="17">
        <v>63187</v>
      </c>
      <c r="V62" s="23">
        <f>K62+U62</f>
        <v>120417</v>
      </c>
    </row>
    <row r="63" spans="1:22" x14ac:dyDescent="0.2">
      <c r="A63" t="str">
        <f t="shared" ref="A63:A73" si="31">$A$62</f>
        <v>Grade 7</v>
      </c>
      <c r="B63" t="str">
        <f t="shared" ref="B63:B73" si="32">$B$62</f>
        <v xml:space="preserve"> </v>
      </c>
      <c r="C63" s="12" t="str">
        <f t="shared" si="30"/>
        <v>Grade 7   SP 38</v>
      </c>
      <c r="G63" s="2">
        <v>38</v>
      </c>
      <c r="H63" s="42">
        <v>46974</v>
      </c>
      <c r="I63" s="42">
        <v>6811</v>
      </c>
      <c r="J63" s="43">
        <v>5227</v>
      </c>
      <c r="K63" s="42">
        <v>59012</v>
      </c>
      <c r="M63" s="20">
        <f t="shared" si="23"/>
        <v>268.23636363636365</v>
      </c>
      <c r="N63" s="20">
        <f t="shared" si="24"/>
        <v>287.21363636363634</v>
      </c>
      <c r="O63" s="20">
        <f t="shared" si="25"/>
        <v>555.45000000000005</v>
      </c>
      <c r="Q63" s="20">
        <f t="shared" si="26"/>
        <v>35.764848484848486</v>
      </c>
      <c r="R63" s="20">
        <f t="shared" si="27"/>
        <v>38.295151515151517</v>
      </c>
      <c r="S63" s="20">
        <f t="shared" si="28"/>
        <v>74.06</v>
      </c>
      <c r="U63" s="17">
        <v>63187</v>
      </c>
      <c r="V63" s="23">
        <f t="shared" si="29"/>
        <v>122199</v>
      </c>
    </row>
    <row r="64" spans="1:22" x14ac:dyDescent="0.2">
      <c r="A64" t="str">
        <f t="shared" si="31"/>
        <v>Grade 7</v>
      </c>
      <c r="B64" t="str">
        <f t="shared" si="32"/>
        <v xml:space="preserve"> </v>
      </c>
      <c r="C64" s="12" t="str">
        <f t="shared" si="30"/>
        <v>Grade 7   SP 39</v>
      </c>
      <c r="G64" s="2">
        <v>39</v>
      </c>
      <c r="H64" s="42">
        <v>48350</v>
      </c>
      <c r="I64" s="42">
        <v>7011</v>
      </c>
      <c r="J64" s="43">
        <v>5417</v>
      </c>
      <c r="K64" s="42">
        <v>60778</v>
      </c>
      <c r="M64" s="20">
        <f t="shared" si="23"/>
        <v>276.26363636363635</v>
      </c>
      <c r="N64" s="20">
        <f t="shared" si="24"/>
        <v>287.21363636363634</v>
      </c>
      <c r="O64" s="20">
        <f t="shared" si="25"/>
        <v>563.47727272727275</v>
      </c>
      <c r="Q64" s="20">
        <f t="shared" si="26"/>
        <v>36.835151515151516</v>
      </c>
      <c r="R64" s="20">
        <f t="shared" si="27"/>
        <v>38.295151515151517</v>
      </c>
      <c r="S64" s="20">
        <f t="shared" si="28"/>
        <v>75.130303030303025</v>
      </c>
      <c r="U64" s="17">
        <v>63187</v>
      </c>
      <c r="V64" s="23">
        <f t="shared" si="29"/>
        <v>123965</v>
      </c>
    </row>
    <row r="65" spans="1:22" x14ac:dyDescent="0.2">
      <c r="A65" t="str">
        <f t="shared" si="31"/>
        <v>Grade 7</v>
      </c>
      <c r="B65" t="str">
        <f t="shared" si="32"/>
        <v xml:space="preserve"> </v>
      </c>
      <c r="C65" s="12" t="str">
        <f t="shared" si="30"/>
        <v>Grade 7   SP 40</v>
      </c>
      <c r="G65" s="2">
        <v>40</v>
      </c>
      <c r="H65" s="42">
        <v>49794</v>
      </c>
      <c r="I65" s="42">
        <v>7220</v>
      </c>
      <c r="J65" s="43">
        <v>5616</v>
      </c>
      <c r="K65" s="42">
        <v>62630</v>
      </c>
      <c r="M65" s="20">
        <f t="shared" si="23"/>
        <v>284.68181818181819</v>
      </c>
      <c r="N65" s="20">
        <f t="shared" si="24"/>
        <v>287.21363636363634</v>
      </c>
      <c r="O65" s="20">
        <f t="shared" si="25"/>
        <v>571.89545454545453</v>
      </c>
      <c r="Q65" s="20">
        <f t="shared" si="26"/>
        <v>37.957575757575761</v>
      </c>
      <c r="R65" s="20">
        <f t="shared" si="27"/>
        <v>38.295151515151517</v>
      </c>
      <c r="S65" s="20">
        <f t="shared" si="28"/>
        <v>76.25272727272727</v>
      </c>
      <c r="U65" s="17">
        <v>63187</v>
      </c>
      <c r="V65" s="23">
        <f t="shared" si="29"/>
        <v>125817</v>
      </c>
    </row>
    <row r="66" spans="1:22" x14ac:dyDescent="0.2">
      <c r="A66" t="str">
        <f t="shared" si="31"/>
        <v>Grade 7</v>
      </c>
      <c r="B66" t="str">
        <f t="shared" si="32"/>
        <v xml:space="preserve"> </v>
      </c>
      <c r="C66" s="12" t="str">
        <f t="shared" si="30"/>
        <v>Grade 7   SP 41</v>
      </c>
      <c r="G66" s="2">
        <v>41</v>
      </c>
      <c r="H66" s="42">
        <v>51283</v>
      </c>
      <c r="I66" s="42">
        <v>7436</v>
      </c>
      <c r="J66" s="43">
        <v>5821</v>
      </c>
      <c r="K66" s="42">
        <v>64540</v>
      </c>
      <c r="M66" s="20">
        <f t="shared" si="23"/>
        <v>293.36363636363637</v>
      </c>
      <c r="N66" s="20">
        <f t="shared" si="24"/>
        <v>287.21363636363634</v>
      </c>
      <c r="O66" s="20">
        <f t="shared" si="25"/>
        <v>580.57727272727266</v>
      </c>
      <c r="Q66" s="20">
        <f t="shared" si="26"/>
        <v>39.115151515151517</v>
      </c>
      <c r="R66" s="20">
        <f t="shared" si="27"/>
        <v>38.295151515151517</v>
      </c>
      <c r="S66" s="20">
        <f t="shared" si="28"/>
        <v>77.410303030303027</v>
      </c>
      <c r="U66" s="17">
        <v>63187</v>
      </c>
      <c r="V66" s="23">
        <f t="shared" si="29"/>
        <v>127727</v>
      </c>
    </row>
    <row r="67" spans="1:22" x14ac:dyDescent="0.2">
      <c r="A67" t="str">
        <f t="shared" si="31"/>
        <v>Grade 7</v>
      </c>
      <c r="B67" t="str">
        <f t="shared" si="32"/>
        <v xml:space="preserve"> </v>
      </c>
      <c r="C67" s="12" t="str">
        <f t="shared" si="30"/>
        <v>Grade 7   SP 42</v>
      </c>
      <c r="G67" s="2">
        <v>42</v>
      </c>
      <c r="H67" s="42">
        <v>52815</v>
      </c>
      <c r="I67" s="42">
        <v>7658</v>
      </c>
      <c r="J67" s="43">
        <v>6033</v>
      </c>
      <c r="K67" s="42">
        <v>66506</v>
      </c>
      <c r="M67" s="20">
        <f t="shared" si="23"/>
        <v>302.3</v>
      </c>
      <c r="N67" s="20">
        <f t="shared" si="24"/>
        <v>287.21363636363634</v>
      </c>
      <c r="O67" s="20">
        <f t="shared" si="25"/>
        <v>589.51363636363635</v>
      </c>
      <c r="Q67" s="20">
        <f t="shared" si="26"/>
        <v>40.306666666666665</v>
      </c>
      <c r="R67" s="20">
        <f t="shared" si="27"/>
        <v>38.295151515151517</v>
      </c>
      <c r="S67" s="20">
        <f t="shared" si="28"/>
        <v>78.601818181818174</v>
      </c>
      <c r="U67" s="17">
        <v>63187</v>
      </c>
      <c r="V67" s="23">
        <f t="shared" si="29"/>
        <v>129693</v>
      </c>
    </row>
    <row r="68" spans="1:22" x14ac:dyDescent="0.2">
      <c r="A68" t="str">
        <f t="shared" si="31"/>
        <v>Grade 7</v>
      </c>
      <c r="B68" t="str">
        <f t="shared" si="32"/>
        <v xml:space="preserve"> </v>
      </c>
      <c r="C68" s="12" t="str">
        <f t="shared" si="30"/>
        <v>Grade 7   SP 43</v>
      </c>
      <c r="G68" s="2">
        <v>43</v>
      </c>
      <c r="H68" s="42">
        <v>54395</v>
      </c>
      <c r="I68" s="42">
        <v>7887</v>
      </c>
      <c r="J68" s="43">
        <v>6251</v>
      </c>
      <c r="K68" s="42">
        <v>68533</v>
      </c>
      <c r="M68" s="20">
        <f t="shared" si="23"/>
        <v>311.51363636363635</v>
      </c>
      <c r="N68" s="20">
        <f t="shared" si="24"/>
        <v>287.21363636363634</v>
      </c>
      <c r="O68" s="20">
        <f t="shared" si="25"/>
        <v>598.72727272727275</v>
      </c>
      <c r="Q68" s="20">
        <f t="shared" si="26"/>
        <v>41.535151515151512</v>
      </c>
      <c r="R68" s="20">
        <f t="shared" si="27"/>
        <v>38.295151515151517</v>
      </c>
      <c r="S68" s="20">
        <f t="shared" si="28"/>
        <v>79.830303030303028</v>
      </c>
      <c r="U68" s="17">
        <v>63187</v>
      </c>
      <c r="V68" s="23">
        <f t="shared" si="29"/>
        <v>131720</v>
      </c>
    </row>
    <row r="69" spans="1:22" x14ac:dyDescent="0.2">
      <c r="A69" t="str">
        <f t="shared" si="31"/>
        <v>Grade 7</v>
      </c>
      <c r="B69" t="str">
        <f t="shared" si="32"/>
        <v xml:space="preserve"> </v>
      </c>
      <c r="C69" s="12" t="str">
        <f t="shared" si="30"/>
        <v>Grade 7   SP 44</v>
      </c>
      <c r="G69" s="2">
        <v>44</v>
      </c>
      <c r="H69" s="42">
        <v>56021</v>
      </c>
      <c r="I69" s="42">
        <v>8123</v>
      </c>
      <c r="J69" s="43">
        <v>6475</v>
      </c>
      <c r="K69" s="42">
        <v>70619</v>
      </c>
      <c r="M69" s="20">
        <f t="shared" si="23"/>
        <v>320.99545454545455</v>
      </c>
      <c r="N69" s="20">
        <f t="shared" si="24"/>
        <v>287.21363636363634</v>
      </c>
      <c r="O69" s="20">
        <f t="shared" si="25"/>
        <v>608.20909090909095</v>
      </c>
      <c r="Q69" s="20">
        <f t="shared" si="26"/>
        <v>42.799393939393937</v>
      </c>
      <c r="R69" s="20">
        <f t="shared" si="27"/>
        <v>38.295151515151517</v>
      </c>
      <c r="S69" s="20">
        <f t="shared" si="28"/>
        <v>81.094545454545454</v>
      </c>
      <c r="U69" s="17">
        <v>63187</v>
      </c>
      <c r="V69" s="23">
        <f t="shared" si="29"/>
        <v>133806</v>
      </c>
    </row>
    <row r="70" spans="1:22" x14ac:dyDescent="0.2">
      <c r="A70" t="str">
        <f t="shared" si="31"/>
        <v>Grade 7</v>
      </c>
      <c r="B70" t="str">
        <f t="shared" si="32"/>
        <v xml:space="preserve"> </v>
      </c>
      <c r="C70" s="12" t="str">
        <f t="shared" si="30"/>
        <v>Grade 7   SP 45 (d)</v>
      </c>
      <c r="G70" s="13" t="s">
        <v>47</v>
      </c>
      <c r="H70" s="42">
        <v>57696</v>
      </c>
      <c r="I70" s="42">
        <v>8366</v>
      </c>
      <c r="J70" s="43">
        <v>6706</v>
      </c>
      <c r="K70" s="42">
        <v>72768</v>
      </c>
      <c r="M70" s="20">
        <f t="shared" si="23"/>
        <v>330.76363636363635</v>
      </c>
      <c r="N70" s="20">
        <f t="shared" si="24"/>
        <v>287.21363636363634</v>
      </c>
      <c r="O70" s="20">
        <f t="shared" si="25"/>
        <v>617.97727272727275</v>
      </c>
      <c r="Q70" s="20">
        <f t="shared" si="26"/>
        <v>44.101818181818182</v>
      </c>
      <c r="R70" s="20">
        <f t="shared" si="27"/>
        <v>38.295151515151517</v>
      </c>
      <c r="S70" s="20">
        <f t="shared" si="28"/>
        <v>82.396969696969705</v>
      </c>
      <c r="U70" s="17">
        <v>63187</v>
      </c>
      <c r="V70" s="23">
        <f t="shared" si="29"/>
        <v>135955</v>
      </c>
    </row>
    <row r="71" spans="1:22" x14ac:dyDescent="0.2">
      <c r="A71" t="str">
        <f t="shared" si="31"/>
        <v>Grade 7</v>
      </c>
      <c r="B71" t="str">
        <f t="shared" si="32"/>
        <v xml:space="preserve"> </v>
      </c>
      <c r="C71" s="12" t="str">
        <f t="shared" si="30"/>
        <v>Grade 7   SP 46 (d)</v>
      </c>
      <c r="G71" s="13" t="s">
        <v>48</v>
      </c>
      <c r="H71" s="42">
        <v>59421</v>
      </c>
      <c r="I71" s="42">
        <v>8616</v>
      </c>
      <c r="J71" s="43">
        <v>6944</v>
      </c>
      <c r="K71" s="42">
        <v>74981</v>
      </c>
      <c r="M71" s="20">
        <f t="shared" si="23"/>
        <v>340.82272727272726</v>
      </c>
      <c r="N71" s="20">
        <f t="shared" si="24"/>
        <v>287.21363636363634</v>
      </c>
      <c r="O71" s="20">
        <f t="shared" si="25"/>
        <v>628.0363636363636</v>
      </c>
      <c r="Q71" s="20">
        <f t="shared" si="26"/>
        <v>45.443030303030305</v>
      </c>
      <c r="R71" s="20">
        <f t="shared" si="27"/>
        <v>38.295151515151517</v>
      </c>
      <c r="S71" s="20">
        <f t="shared" si="28"/>
        <v>83.738181818181829</v>
      </c>
      <c r="U71" s="17">
        <v>63187</v>
      </c>
      <c r="V71" s="23">
        <f t="shared" si="29"/>
        <v>138168</v>
      </c>
    </row>
    <row r="72" spans="1:22" x14ac:dyDescent="0.2">
      <c r="A72" t="str">
        <f t="shared" si="31"/>
        <v>Grade 7</v>
      </c>
      <c r="B72" t="str">
        <f t="shared" si="32"/>
        <v xml:space="preserve"> </v>
      </c>
      <c r="C72" s="12" t="str">
        <f t="shared" si="30"/>
        <v>Grade 7   SP 47 (d)</v>
      </c>
      <c r="G72" s="13" t="s">
        <v>49</v>
      </c>
      <c r="H72" s="42">
        <v>61198</v>
      </c>
      <c r="I72" s="42">
        <v>8874</v>
      </c>
      <c r="J72" s="43">
        <v>7190</v>
      </c>
      <c r="K72" s="42">
        <v>77262</v>
      </c>
      <c r="M72" s="20">
        <f t="shared" si="23"/>
        <v>351.19090909090909</v>
      </c>
      <c r="N72" s="20">
        <f t="shared" si="24"/>
        <v>287.21363636363634</v>
      </c>
      <c r="O72" s="20">
        <f t="shared" si="25"/>
        <v>638.40454545454543</v>
      </c>
      <c r="Q72" s="20">
        <f t="shared" si="26"/>
        <v>46.825454545454548</v>
      </c>
      <c r="R72" s="20">
        <f t="shared" si="27"/>
        <v>38.295151515151517</v>
      </c>
      <c r="S72" s="20">
        <f t="shared" si="28"/>
        <v>85.120606060606065</v>
      </c>
      <c r="U72" s="17">
        <v>63187</v>
      </c>
      <c r="V72" s="23">
        <f t="shared" si="29"/>
        <v>140449</v>
      </c>
    </row>
    <row r="73" spans="1:22" x14ac:dyDescent="0.2">
      <c r="A73" t="str">
        <f t="shared" si="31"/>
        <v>Grade 7</v>
      </c>
      <c r="B73" t="str">
        <f t="shared" si="32"/>
        <v xml:space="preserve"> </v>
      </c>
      <c r="C73" s="12" t="str">
        <f t="shared" si="30"/>
        <v>Grade 7   SP 48 (d)</v>
      </c>
      <c r="G73" s="13" t="s">
        <v>50</v>
      </c>
      <c r="H73" s="42">
        <v>63029</v>
      </c>
      <c r="I73" s="42">
        <v>9139</v>
      </c>
      <c r="J73" s="43">
        <v>7442</v>
      </c>
      <c r="K73" s="42">
        <v>79610</v>
      </c>
      <c r="M73" s="20">
        <f t="shared" si="23"/>
        <v>361.86363636363637</v>
      </c>
      <c r="N73" s="20">
        <f t="shared" si="24"/>
        <v>287.21363636363634</v>
      </c>
      <c r="O73" s="20">
        <f t="shared" si="25"/>
        <v>649.07727272727266</v>
      </c>
      <c r="Q73" s="20">
        <f t="shared" si="26"/>
        <v>48.24848484848485</v>
      </c>
      <c r="R73" s="20">
        <f t="shared" si="27"/>
        <v>38.295151515151517</v>
      </c>
      <c r="S73" s="20">
        <f t="shared" si="28"/>
        <v>86.543636363636367</v>
      </c>
      <c r="U73" s="17">
        <v>63187</v>
      </c>
      <c r="V73" s="23">
        <f t="shared" si="29"/>
        <v>142797</v>
      </c>
    </row>
    <row r="74" spans="1:22" x14ac:dyDescent="0.2">
      <c r="G74" s="2"/>
      <c r="H74" s="42"/>
      <c r="I74" s="19"/>
      <c r="J74" s="43"/>
      <c r="K74" s="19"/>
      <c r="M74" s="20"/>
      <c r="N74" s="20"/>
      <c r="O74" s="20"/>
      <c r="Q74" s="20"/>
      <c r="R74" s="20"/>
      <c r="S74" s="20"/>
      <c r="U74" s="17"/>
      <c r="V74" s="23"/>
    </row>
    <row r="75" spans="1:22" x14ac:dyDescent="0.2">
      <c r="A75" s="12" t="str">
        <f>E75</f>
        <v>Grade 8</v>
      </c>
      <c r="B75" s="12" t="str">
        <f>IF(F75=0," ",F75)</f>
        <v xml:space="preserve"> </v>
      </c>
      <c r="C75" s="12" t="str">
        <f t="shared" ref="C75:C83" si="33">CONCATENATE(A75," ",B75," SP ",G75)</f>
        <v>Grade 8   SP 45</v>
      </c>
      <c r="E75" s="1" t="s">
        <v>51</v>
      </c>
      <c r="G75" s="2">
        <v>45</v>
      </c>
      <c r="H75" s="42">
        <v>57696</v>
      </c>
      <c r="I75" s="42">
        <v>8366</v>
      </c>
      <c r="J75" s="43">
        <v>6706</v>
      </c>
      <c r="K75" s="42">
        <v>72768</v>
      </c>
      <c r="M75" s="20">
        <f t="shared" si="23"/>
        <v>330.76363636363635</v>
      </c>
      <c r="N75" s="20">
        <f t="shared" si="24"/>
        <v>287.21363636363634</v>
      </c>
      <c r="O75" s="20">
        <f t="shared" si="25"/>
        <v>617.97727272727275</v>
      </c>
      <c r="Q75" s="20">
        <f>K75/1650</f>
        <v>44.101818181818182</v>
      </c>
      <c r="R75" s="20">
        <f t="shared" si="27"/>
        <v>38.295151515151517</v>
      </c>
      <c r="S75" s="20">
        <f t="shared" si="28"/>
        <v>82.396969696969705</v>
      </c>
      <c r="U75" s="17">
        <v>63187</v>
      </c>
      <c r="V75" s="23">
        <f t="shared" si="29"/>
        <v>135955</v>
      </c>
    </row>
    <row r="76" spans="1:22" x14ac:dyDescent="0.2">
      <c r="A76" t="str">
        <f t="shared" ref="A76:A83" si="34">$A$75</f>
        <v>Grade 8</v>
      </c>
      <c r="B76" t="str">
        <f t="shared" ref="B76:B83" si="35">$B$75</f>
        <v xml:space="preserve"> </v>
      </c>
      <c r="C76" s="12" t="str">
        <f t="shared" si="33"/>
        <v>Grade 8   SP 46</v>
      </c>
      <c r="G76" s="2">
        <v>46</v>
      </c>
      <c r="H76" s="42">
        <v>59421</v>
      </c>
      <c r="I76" s="42">
        <v>8616</v>
      </c>
      <c r="J76" s="43">
        <v>6944</v>
      </c>
      <c r="K76" s="42">
        <v>74981</v>
      </c>
      <c r="M76" s="20">
        <f t="shared" si="23"/>
        <v>340.82272727272726</v>
      </c>
      <c r="N76" s="20">
        <f t="shared" si="24"/>
        <v>287.21363636363634</v>
      </c>
      <c r="O76" s="20">
        <f t="shared" si="25"/>
        <v>628.0363636363636</v>
      </c>
      <c r="Q76" s="20">
        <f t="shared" si="26"/>
        <v>45.443030303030305</v>
      </c>
      <c r="R76" s="20">
        <f t="shared" si="27"/>
        <v>38.295151515151517</v>
      </c>
      <c r="S76" s="20">
        <f t="shared" si="28"/>
        <v>83.738181818181829</v>
      </c>
      <c r="U76" s="17">
        <v>63187</v>
      </c>
      <c r="V76" s="23">
        <f t="shared" si="29"/>
        <v>138168</v>
      </c>
    </row>
    <row r="77" spans="1:22" x14ac:dyDescent="0.2">
      <c r="A77" t="str">
        <f t="shared" si="34"/>
        <v>Grade 8</v>
      </c>
      <c r="B77" t="str">
        <f t="shared" si="35"/>
        <v xml:space="preserve"> </v>
      </c>
      <c r="C77" s="12" t="str">
        <f t="shared" si="33"/>
        <v>Grade 8   SP 47</v>
      </c>
      <c r="G77" s="2">
        <v>47</v>
      </c>
      <c r="H77" s="42">
        <v>61198</v>
      </c>
      <c r="I77" s="42">
        <v>8874</v>
      </c>
      <c r="J77" s="43">
        <v>7190</v>
      </c>
      <c r="K77" s="42">
        <v>77262</v>
      </c>
      <c r="M77" s="20">
        <f t="shared" si="23"/>
        <v>351.19090909090909</v>
      </c>
      <c r="N77" s="20">
        <f t="shared" si="24"/>
        <v>287.21363636363634</v>
      </c>
      <c r="O77" s="20">
        <f t="shared" si="25"/>
        <v>638.40454545454543</v>
      </c>
      <c r="Q77" s="20">
        <f t="shared" si="26"/>
        <v>46.825454545454548</v>
      </c>
      <c r="R77" s="20">
        <f t="shared" si="27"/>
        <v>38.295151515151517</v>
      </c>
      <c r="S77" s="20">
        <f t="shared" si="28"/>
        <v>85.120606060606065</v>
      </c>
      <c r="U77" s="17">
        <v>63187</v>
      </c>
      <c r="V77" s="23">
        <f t="shared" si="29"/>
        <v>140449</v>
      </c>
    </row>
    <row r="78" spans="1:22" x14ac:dyDescent="0.2">
      <c r="A78" t="str">
        <f t="shared" si="34"/>
        <v>Grade 8</v>
      </c>
      <c r="B78" t="str">
        <f t="shared" si="35"/>
        <v xml:space="preserve"> </v>
      </c>
      <c r="C78" s="12" t="str">
        <f t="shared" si="33"/>
        <v>Grade 8   SP 48</v>
      </c>
      <c r="G78" s="2">
        <v>48</v>
      </c>
      <c r="H78" s="42">
        <v>63029</v>
      </c>
      <c r="I78" s="42">
        <v>9139</v>
      </c>
      <c r="J78" s="43">
        <v>7442</v>
      </c>
      <c r="K78" s="42">
        <v>79610</v>
      </c>
      <c r="M78" s="20">
        <f t="shared" si="23"/>
        <v>361.86363636363637</v>
      </c>
      <c r="N78" s="20">
        <f t="shared" si="24"/>
        <v>287.21363636363634</v>
      </c>
      <c r="O78" s="20">
        <f t="shared" si="25"/>
        <v>649.07727272727266</v>
      </c>
      <c r="Q78" s="20">
        <f t="shared" si="26"/>
        <v>48.24848484848485</v>
      </c>
      <c r="R78" s="20">
        <f t="shared" si="27"/>
        <v>38.295151515151517</v>
      </c>
      <c r="S78" s="20">
        <f t="shared" si="28"/>
        <v>86.543636363636367</v>
      </c>
      <c r="U78" s="17">
        <v>63187</v>
      </c>
      <c r="V78" s="23">
        <f t="shared" si="29"/>
        <v>142797</v>
      </c>
    </row>
    <row r="79" spans="1:22" x14ac:dyDescent="0.2">
      <c r="A79" t="str">
        <f t="shared" si="34"/>
        <v>Grade 8</v>
      </c>
      <c r="B79" t="str">
        <f t="shared" si="35"/>
        <v xml:space="preserve"> </v>
      </c>
      <c r="C79" s="12" t="str">
        <f t="shared" si="33"/>
        <v>Grade 8   SP 49</v>
      </c>
      <c r="G79" s="2">
        <v>49</v>
      </c>
      <c r="H79" s="42">
        <v>64917</v>
      </c>
      <c r="I79" s="42">
        <v>9413</v>
      </c>
      <c r="J79" s="43">
        <v>7703</v>
      </c>
      <c r="K79" s="42">
        <v>82033</v>
      </c>
      <c r="M79" s="20">
        <f t="shared" si="23"/>
        <v>372.87727272727273</v>
      </c>
      <c r="N79" s="20">
        <f t="shared" si="24"/>
        <v>287.21363636363634</v>
      </c>
      <c r="O79" s="20">
        <f t="shared" si="25"/>
        <v>660.09090909090901</v>
      </c>
      <c r="Q79" s="20">
        <f t="shared" si="26"/>
        <v>49.716969696969699</v>
      </c>
      <c r="R79" s="20">
        <f t="shared" si="27"/>
        <v>38.295151515151517</v>
      </c>
      <c r="S79" s="20">
        <f t="shared" si="28"/>
        <v>88.012121212121215</v>
      </c>
      <c r="U79" s="17">
        <v>63187</v>
      </c>
      <c r="V79" s="23">
        <f t="shared" si="29"/>
        <v>145220</v>
      </c>
    </row>
    <row r="80" spans="1:22" x14ac:dyDescent="0.2">
      <c r="A80" t="str">
        <f t="shared" si="34"/>
        <v>Grade 8</v>
      </c>
      <c r="B80" t="str">
        <f t="shared" si="35"/>
        <v xml:space="preserve"> </v>
      </c>
      <c r="C80" s="12" t="str">
        <f t="shared" si="33"/>
        <v>Grade 8   SP 50 (d)</v>
      </c>
      <c r="G80" s="13" t="s">
        <v>52</v>
      </c>
      <c r="H80" s="42">
        <v>66857</v>
      </c>
      <c r="I80" s="42">
        <v>9694</v>
      </c>
      <c r="J80" s="43">
        <v>7970</v>
      </c>
      <c r="K80" s="42">
        <v>84521</v>
      </c>
      <c r="M80" s="20">
        <f t="shared" si="23"/>
        <v>384.18636363636364</v>
      </c>
      <c r="N80" s="20">
        <f t="shared" si="24"/>
        <v>287.21363636363634</v>
      </c>
      <c r="O80" s="20">
        <f t="shared" si="25"/>
        <v>671.4</v>
      </c>
      <c r="Q80" s="20">
        <f t="shared" si="26"/>
        <v>51.224848484848486</v>
      </c>
      <c r="R80" s="20">
        <f t="shared" si="27"/>
        <v>38.295151515151517</v>
      </c>
      <c r="S80" s="20">
        <f t="shared" si="28"/>
        <v>89.52000000000001</v>
      </c>
      <c r="U80" s="17">
        <v>63187</v>
      </c>
      <c r="V80" s="23">
        <f t="shared" si="29"/>
        <v>147708</v>
      </c>
    </row>
    <row r="81" spans="1:22" x14ac:dyDescent="0.2">
      <c r="A81" t="str">
        <f t="shared" si="34"/>
        <v>Grade 8</v>
      </c>
      <c r="B81" t="str">
        <f t="shared" si="35"/>
        <v xml:space="preserve"> </v>
      </c>
      <c r="C81" s="12" t="str">
        <f t="shared" si="33"/>
        <v>Grade 8   SP 51 (d)</v>
      </c>
      <c r="G81" s="13" t="s">
        <v>53</v>
      </c>
      <c r="H81" s="42">
        <v>68857</v>
      </c>
      <c r="I81" s="42">
        <v>9984</v>
      </c>
      <c r="J81" s="43">
        <v>8246</v>
      </c>
      <c r="K81" s="42">
        <v>87087</v>
      </c>
      <c r="M81" s="20">
        <f t="shared" si="23"/>
        <v>395.85</v>
      </c>
      <c r="N81" s="20">
        <f t="shared" si="24"/>
        <v>287.21363636363634</v>
      </c>
      <c r="O81" s="20">
        <f t="shared" si="25"/>
        <v>683.06363636363631</v>
      </c>
      <c r="Q81" s="20">
        <f t="shared" si="26"/>
        <v>52.78</v>
      </c>
      <c r="R81" s="20">
        <f t="shared" si="27"/>
        <v>38.295151515151517</v>
      </c>
      <c r="S81" s="20">
        <f t="shared" si="28"/>
        <v>91.075151515151518</v>
      </c>
      <c r="U81" s="17">
        <v>63187</v>
      </c>
      <c r="V81" s="23">
        <f t="shared" si="29"/>
        <v>150274</v>
      </c>
    </row>
    <row r="82" spans="1:22" x14ac:dyDescent="0.2">
      <c r="A82" t="str">
        <f t="shared" si="34"/>
        <v>Grade 8</v>
      </c>
      <c r="B82" t="str">
        <f t="shared" si="35"/>
        <v xml:space="preserve"> </v>
      </c>
      <c r="C82" s="12" t="str">
        <f t="shared" si="33"/>
        <v>Grade 8   SP 52 (d)</v>
      </c>
      <c r="G82" s="13" t="s">
        <v>54</v>
      </c>
      <c r="H82" s="42">
        <v>70917</v>
      </c>
      <c r="I82" s="42">
        <v>10283</v>
      </c>
      <c r="J82" s="43">
        <v>8531</v>
      </c>
      <c r="K82" s="42">
        <v>89731</v>
      </c>
      <c r="M82" s="20">
        <f t="shared" si="23"/>
        <v>407.86818181818182</v>
      </c>
      <c r="N82" s="20">
        <f t="shared" si="24"/>
        <v>287.21363636363634</v>
      </c>
      <c r="O82" s="20">
        <f t="shared" si="25"/>
        <v>695.08181818181811</v>
      </c>
      <c r="Q82" s="20">
        <f t="shared" si="26"/>
        <v>54.382424242424243</v>
      </c>
      <c r="R82" s="20">
        <f t="shared" si="27"/>
        <v>38.295151515151517</v>
      </c>
      <c r="S82" s="20">
        <f t="shared" si="28"/>
        <v>92.677575757575767</v>
      </c>
      <c r="U82" s="17">
        <v>63187</v>
      </c>
      <c r="V82" s="23">
        <f t="shared" si="29"/>
        <v>152918</v>
      </c>
    </row>
    <row r="83" spans="1:22" x14ac:dyDescent="0.2">
      <c r="A83" t="str">
        <f t="shared" si="34"/>
        <v>Grade 8</v>
      </c>
      <c r="B83" t="str">
        <f t="shared" si="35"/>
        <v xml:space="preserve"> </v>
      </c>
      <c r="C83" s="12" t="str">
        <f t="shared" si="33"/>
        <v>Grade 8   SP 53 (d)</v>
      </c>
      <c r="G83" s="13" t="s">
        <v>55</v>
      </c>
      <c r="H83" s="42">
        <v>73039</v>
      </c>
      <c r="I83" s="42">
        <v>10591</v>
      </c>
      <c r="J83" s="43">
        <v>8824</v>
      </c>
      <c r="K83" s="42">
        <v>92454</v>
      </c>
      <c r="M83" s="20">
        <f t="shared" si="23"/>
        <v>420.24545454545455</v>
      </c>
      <c r="N83" s="20">
        <f t="shared" si="24"/>
        <v>287.21363636363634</v>
      </c>
      <c r="O83" s="20">
        <f t="shared" si="25"/>
        <v>707.45909090909095</v>
      </c>
      <c r="Q83" s="20">
        <f t="shared" si="26"/>
        <v>56.032727272727271</v>
      </c>
      <c r="R83" s="20">
        <f t="shared" si="27"/>
        <v>38.295151515151517</v>
      </c>
      <c r="S83" s="20">
        <f t="shared" si="28"/>
        <v>94.327878787878788</v>
      </c>
      <c r="U83" s="17">
        <v>63187</v>
      </c>
      <c r="V83" s="23">
        <f t="shared" si="29"/>
        <v>155641</v>
      </c>
    </row>
    <row r="84" spans="1:22" x14ac:dyDescent="0.2">
      <c r="G84" s="2"/>
      <c r="H84" s="42"/>
      <c r="I84" s="42"/>
      <c r="J84" s="43"/>
      <c r="K84" s="42"/>
      <c r="M84" s="20"/>
      <c r="N84" s="20"/>
      <c r="O84" s="20"/>
      <c r="Q84" s="20"/>
      <c r="R84" s="20"/>
      <c r="S84" s="20"/>
      <c r="U84" s="17"/>
      <c r="V84" s="23"/>
    </row>
    <row r="85" spans="1:22" x14ac:dyDescent="0.2">
      <c r="A85" s="12" t="str">
        <f>E85</f>
        <v>Grade 9</v>
      </c>
      <c r="B85" s="12" t="str">
        <f>IF(F85=0," ",F85)</f>
        <v>Zone 1</v>
      </c>
      <c r="C85" s="12" t="str">
        <f t="shared" ref="C85:C108" si="36">CONCATENATE(A85," ",B85," SP ",G85)</f>
        <v>Grade 9 Zone 1 SP 1</v>
      </c>
      <c r="E85" s="1" t="s">
        <v>56</v>
      </c>
      <c r="F85" s="22" t="s">
        <v>57</v>
      </c>
      <c r="G85" s="2">
        <v>1</v>
      </c>
      <c r="H85" s="42">
        <v>66857</v>
      </c>
      <c r="I85" s="42">
        <v>9694</v>
      </c>
      <c r="J85" s="43">
        <v>7970</v>
      </c>
      <c r="K85" s="42">
        <v>84521</v>
      </c>
      <c r="M85" s="20">
        <f t="shared" si="23"/>
        <v>384.18636363636364</v>
      </c>
      <c r="N85" s="20">
        <f t="shared" si="24"/>
        <v>287.21363636363634</v>
      </c>
      <c r="O85" s="20">
        <f t="shared" si="25"/>
        <v>671.4</v>
      </c>
      <c r="Q85" s="20">
        <f t="shared" si="26"/>
        <v>51.224848484848486</v>
      </c>
      <c r="R85" s="20">
        <f t="shared" si="27"/>
        <v>38.295151515151517</v>
      </c>
      <c r="S85" s="20">
        <f t="shared" si="28"/>
        <v>89.52000000000001</v>
      </c>
      <c r="U85" s="17">
        <v>63187</v>
      </c>
      <c r="V85" s="23">
        <f t="shared" si="29"/>
        <v>147708</v>
      </c>
    </row>
    <row r="86" spans="1:22" x14ac:dyDescent="0.2">
      <c r="A86" t="str">
        <f t="shared" ref="A86:A108" si="37">$A$85</f>
        <v>Grade 9</v>
      </c>
      <c r="B86" t="str">
        <f t="shared" ref="B86:B92" si="38">$B$85</f>
        <v>Zone 1</v>
      </c>
      <c r="C86" s="12" t="str">
        <f t="shared" si="36"/>
        <v>Grade 9 Zone 1 SP 2</v>
      </c>
      <c r="F86" s="22"/>
      <c r="G86" s="2">
        <v>2</v>
      </c>
      <c r="H86" s="42">
        <v>68857</v>
      </c>
      <c r="I86" s="42">
        <v>9984</v>
      </c>
      <c r="J86" s="43">
        <v>8246</v>
      </c>
      <c r="K86" s="42">
        <v>87087</v>
      </c>
      <c r="M86" s="20">
        <f t="shared" si="23"/>
        <v>395.85</v>
      </c>
      <c r="N86" s="20">
        <f t="shared" si="24"/>
        <v>287.21363636363634</v>
      </c>
      <c r="O86" s="20">
        <f t="shared" si="25"/>
        <v>683.06363636363631</v>
      </c>
      <c r="Q86" s="20">
        <f t="shared" si="26"/>
        <v>52.78</v>
      </c>
      <c r="R86" s="20">
        <f t="shared" si="27"/>
        <v>38.295151515151517</v>
      </c>
      <c r="S86" s="20">
        <f t="shared" si="28"/>
        <v>91.075151515151518</v>
      </c>
      <c r="U86" s="17">
        <v>63187</v>
      </c>
      <c r="V86" s="23">
        <f t="shared" si="29"/>
        <v>150274</v>
      </c>
    </row>
    <row r="87" spans="1:22" x14ac:dyDescent="0.2">
      <c r="A87" t="str">
        <f t="shared" si="37"/>
        <v>Grade 9</v>
      </c>
      <c r="B87" t="str">
        <f t="shared" si="38"/>
        <v>Zone 1</v>
      </c>
      <c r="C87" s="12" t="str">
        <f t="shared" si="36"/>
        <v>Grade 9 Zone 1 SP 3</v>
      </c>
      <c r="F87" s="22"/>
      <c r="G87" s="2">
        <v>3</v>
      </c>
      <c r="H87" s="42">
        <v>70917</v>
      </c>
      <c r="I87" s="42">
        <v>10283</v>
      </c>
      <c r="J87" s="43">
        <v>8531</v>
      </c>
      <c r="K87" s="42">
        <v>89731</v>
      </c>
      <c r="M87" s="20">
        <f t="shared" si="23"/>
        <v>407.86818181818182</v>
      </c>
      <c r="N87" s="20">
        <f t="shared" si="24"/>
        <v>287.21363636363634</v>
      </c>
      <c r="O87" s="20">
        <f t="shared" si="25"/>
        <v>695.08181818181811</v>
      </c>
      <c r="Q87" s="20">
        <f t="shared" si="26"/>
        <v>54.382424242424243</v>
      </c>
      <c r="R87" s="20">
        <f t="shared" si="27"/>
        <v>38.295151515151517</v>
      </c>
      <c r="S87" s="20">
        <f t="shared" si="28"/>
        <v>92.677575757575767</v>
      </c>
      <c r="U87" s="17">
        <v>63187</v>
      </c>
      <c r="V87" s="23">
        <f t="shared" si="29"/>
        <v>152918</v>
      </c>
    </row>
    <row r="88" spans="1:22" x14ac:dyDescent="0.2">
      <c r="A88" t="str">
        <f t="shared" si="37"/>
        <v>Grade 9</v>
      </c>
      <c r="B88" t="str">
        <f t="shared" si="38"/>
        <v>Zone 1</v>
      </c>
      <c r="C88" s="12" t="str">
        <f t="shared" si="36"/>
        <v>Grade 9 Zone 1 SP 4</v>
      </c>
      <c r="F88" s="22"/>
      <c r="G88" s="2">
        <v>4</v>
      </c>
      <c r="H88" s="42">
        <v>73039</v>
      </c>
      <c r="I88" s="42">
        <v>10591</v>
      </c>
      <c r="J88" s="43">
        <v>8824</v>
      </c>
      <c r="K88" s="42">
        <v>92454</v>
      </c>
      <c r="M88" s="20">
        <f t="shared" si="23"/>
        <v>420.24545454545455</v>
      </c>
      <c r="N88" s="20">
        <f t="shared" si="24"/>
        <v>287.21363636363634</v>
      </c>
      <c r="O88" s="20">
        <f t="shared" si="25"/>
        <v>707.45909090909095</v>
      </c>
      <c r="Q88" s="20">
        <f t="shared" si="26"/>
        <v>56.032727272727271</v>
      </c>
      <c r="R88" s="20">
        <f t="shared" si="27"/>
        <v>38.295151515151517</v>
      </c>
      <c r="S88" s="20">
        <f t="shared" si="28"/>
        <v>94.327878787878788</v>
      </c>
      <c r="U88" s="17">
        <v>63187</v>
      </c>
      <c r="V88" s="23">
        <f t="shared" si="29"/>
        <v>155641</v>
      </c>
    </row>
    <row r="89" spans="1:22" x14ac:dyDescent="0.2">
      <c r="A89" t="str">
        <f t="shared" si="37"/>
        <v>Grade 9</v>
      </c>
      <c r="B89" t="str">
        <f t="shared" si="38"/>
        <v>Zone 1</v>
      </c>
      <c r="C89" s="12" t="str">
        <f t="shared" si="36"/>
        <v>Grade 9 Zone 1 SP 5</v>
      </c>
      <c r="F89" s="22"/>
      <c r="G89" s="2">
        <v>5</v>
      </c>
      <c r="H89" s="42">
        <v>75239</v>
      </c>
      <c r="I89" s="42">
        <v>10910</v>
      </c>
      <c r="J89" s="43">
        <v>9126</v>
      </c>
      <c r="K89" s="42">
        <v>95275</v>
      </c>
      <c r="M89" s="20">
        <f t="shared" si="23"/>
        <v>433.06818181818181</v>
      </c>
      <c r="N89" s="20">
        <f t="shared" si="24"/>
        <v>287.21363636363634</v>
      </c>
      <c r="O89" s="20">
        <f t="shared" si="25"/>
        <v>720.28181818181815</v>
      </c>
      <c r="Q89" s="20">
        <f t="shared" si="26"/>
        <v>57.742424242424242</v>
      </c>
      <c r="R89" s="20">
        <f t="shared" si="27"/>
        <v>38.295151515151517</v>
      </c>
      <c r="S89" s="20">
        <f t="shared" si="28"/>
        <v>96.037575757575752</v>
      </c>
      <c r="U89" s="17">
        <v>63187</v>
      </c>
      <c r="V89" s="23">
        <f t="shared" si="29"/>
        <v>158462</v>
      </c>
    </row>
    <row r="90" spans="1:22" x14ac:dyDescent="0.2">
      <c r="A90" t="str">
        <f t="shared" si="37"/>
        <v>Grade 9</v>
      </c>
      <c r="B90" t="str">
        <f t="shared" si="38"/>
        <v>Zone 1</v>
      </c>
      <c r="C90" s="12" t="str">
        <f t="shared" si="36"/>
        <v>Grade 9 Zone 1 SP 6</v>
      </c>
      <c r="F90" s="22"/>
      <c r="G90" s="2">
        <v>6</v>
      </c>
      <c r="H90" s="42">
        <v>77506</v>
      </c>
      <c r="I90" s="42">
        <v>11238</v>
      </c>
      <c r="J90" s="43">
        <v>9437</v>
      </c>
      <c r="K90" s="42">
        <v>98181</v>
      </c>
      <c r="M90" s="20">
        <f t="shared" si="23"/>
        <v>446.2772727272727</v>
      </c>
      <c r="N90" s="20">
        <f t="shared" si="24"/>
        <v>287.21363636363634</v>
      </c>
      <c r="O90" s="20">
        <f t="shared" si="25"/>
        <v>733.4909090909091</v>
      </c>
      <c r="Q90" s="20">
        <f t="shared" si="26"/>
        <v>59.50363636363636</v>
      </c>
      <c r="R90" s="20">
        <f t="shared" si="27"/>
        <v>38.295151515151517</v>
      </c>
      <c r="S90" s="20">
        <f t="shared" si="28"/>
        <v>97.798787878787877</v>
      </c>
      <c r="U90" s="17">
        <v>63187</v>
      </c>
      <c r="V90" s="23">
        <f t="shared" si="29"/>
        <v>161368</v>
      </c>
    </row>
    <row r="91" spans="1:22" x14ac:dyDescent="0.2">
      <c r="A91" t="str">
        <f t="shared" si="37"/>
        <v>Grade 9</v>
      </c>
      <c r="B91" t="str">
        <f t="shared" si="38"/>
        <v>Zone 1</v>
      </c>
      <c r="C91" s="12" t="str">
        <f t="shared" si="36"/>
        <v>Grade 9 Zone 1 SP 7</v>
      </c>
      <c r="F91" s="22"/>
      <c r="G91" s="2">
        <v>7</v>
      </c>
      <c r="H91" s="42">
        <v>79831</v>
      </c>
      <c r="I91" s="42">
        <v>11575</v>
      </c>
      <c r="J91" s="43">
        <v>9758</v>
      </c>
      <c r="K91" s="42">
        <v>101164</v>
      </c>
      <c r="M91" s="20">
        <f t="shared" si="23"/>
        <v>459.83636363636361</v>
      </c>
      <c r="N91" s="20">
        <f t="shared" si="24"/>
        <v>287.21363636363634</v>
      </c>
      <c r="O91" s="20">
        <f t="shared" si="25"/>
        <v>747.05</v>
      </c>
      <c r="Q91" s="20">
        <f t="shared" si="26"/>
        <v>61.311515151515152</v>
      </c>
      <c r="R91" s="20">
        <f t="shared" si="27"/>
        <v>38.295151515151517</v>
      </c>
      <c r="S91" s="20">
        <f t="shared" si="28"/>
        <v>99.606666666666669</v>
      </c>
      <c r="U91" s="17">
        <v>63187</v>
      </c>
      <c r="V91" s="23">
        <f t="shared" si="29"/>
        <v>164351</v>
      </c>
    </row>
    <row r="92" spans="1:22" x14ac:dyDescent="0.2">
      <c r="A92" t="str">
        <f t="shared" si="37"/>
        <v>Grade 9</v>
      </c>
      <c r="B92" t="str">
        <f t="shared" si="38"/>
        <v>Zone 1</v>
      </c>
      <c r="C92" s="12" t="str">
        <f t="shared" si="36"/>
        <v>Grade 9 Zone 1 SP 8</v>
      </c>
      <c r="F92" s="22"/>
      <c r="G92" s="2">
        <v>8</v>
      </c>
      <c r="H92" s="42">
        <v>82225</v>
      </c>
      <c r="I92" s="42">
        <v>11923</v>
      </c>
      <c r="J92" s="43">
        <v>10089</v>
      </c>
      <c r="K92" s="42">
        <v>104237</v>
      </c>
      <c r="M92" s="20">
        <f t="shared" si="23"/>
        <v>473.80454545454546</v>
      </c>
      <c r="N92" s="20">
        <f t="shared" si="24"/>
        <v>287.21363636363634</v>
      </c>
      <c r="O92" s="20">
        <f t="shared" si="25"/>
        <v>761.0181818181818</v>
      </c>
      <c r="Q92" s="20">
        <f t="shared" si="26"/>
        <v>63.173939393939392</v>
      </c>
      <c r="R92" s="20">
        <f t="shared" si="27"/>
        <v>38.295151515151517</v>
      </c>
      <c r="S92" s="20">
        <f t="shared" si="28"/>
        <v>101.46909090909091</v>
      </c>
      <c r="U92" s="17">
        <v>63187</v>
      </c>
      <c r="V92" s="23">
        <f t="shared" si="29"/>
        <v>167424</v>
      </c>
    </row>
    <row r="93" spans="1:22" x14ac:dyDescent="0.2">
      <c r="A93" t="str">
        <f t="shared" si="37"/>
        <v>Grade 9</v>
      </c>
      <c r="B93" s="12" t="str">
        <f>IF(F93=0," ",F93)</f>
        <v>Zone 2</v>
      </c>
      <c r="C93" s="12" t="str">
        <f t="shared" si="36"/>
        <v>Grade 9 Zone 2 SP 9</v>
      </c>
      <c r="F93" s="22" t="s">
        <v>58</v>
      </c>
      <c r="G93" s="2">
        <v>9</v>
      </c>
      <c r="H93" s="42">
        <v>84691</v>
      </c>
      <c r="I93" s="42">
        <v>12280</v>
      </c>
      <c r="J93" s="43">
        <v>10429</v>
      </c>
      <c r="K93" s="42">
        <v>107400</v>
      </c>
      <c r="M93" s="20">
        <f t="shared" si="23"/>
        <v>488.18181818181819</v>
      </c>
      <c r="N93" s="20">
        <f t="shared" si="24"/>
        <v>287.21363636363634</v>
      </c>
      <c r="O93" s="20">
        <f t="shared" si="25"/>
        <v>775.39545454545453</v>
      </c>
      <c r="Q93" s="20">
        <f t="shared" si="26"/>
        <v>65.090909090909093</v>
      </c>
      <c r="R93" s="20">
        <f t="shared" si="27"/>
        <v>38.295151515151517</v>
      </c>
      <c r="S93" s="20">
        <f t="shared" si="28"/>
        <v>103.38606060606061</v>
      </c>
      <c r="U93" s="17">
        <v>63187</v>
      </c>
      <c r="V93" s="23">
        <f t="shared" si="29"/>
        <v>170587</v>
      </c>
    </row>
    <row r="94" spans="1:22" x14ac:dyDescent="0.2">
      <c r="A94" t="str">
        <f t="shared" si="37"/>
        <v>Grade 9</v>
      </c>
      <c r="B94" s="12" t="str">
        <f t="shared" ref="B94:B100" si="39">$B$93</f>
        <v>Zone 2</v>
      </c>
      <c r="C94" s="12" t="str">
        <f t="shared" si="36"/>
        <v>Grade 9 Zone 2 SP 10</v>
      </c>
      <c r="F94" s="22"/>
      <c r="G94" s="2">
        <v>10</v>
      </c>
      <c r="H94" s="42">
        <v>87233</v>
      </c>
      <c r="I94" s="42">
        <v>12649</v>
      </c>
      <c r="J94" s="43">
        <v>10780</v>
      </c>
      <c r="K94" s="42">
        <v>110662</v>
      </c>
      <c r="M94" s="20">
        <f t="shared" si="23"/>
        <v>503.0090909090909</v>
      </c>
      <c r="N94" s="20">
        <f t="shared" si="24"/>
        <v>287.21363636363634</v>
      </c>
      <c r="O94" s="20">
        <f t="shared" si="25"/>
        <v>790.2227272727273</v>
      </c>
      <c r="Q94" s="20">
        <f t="shared" si="26"/>
        <v>67.067878787878783</v>
      </c>
      <c r="R94" s="20">
        <f t="shared" si="27"/>
        <v>38.295151515151517</v>
      </c>
      <c r="S94" s="20">
        <f t="shared" si="28"/>
        <v>105.3630303030303</v>
      </c>
      <c r="U94" s="17">
        <v>63187</v>
      </c>
      <c r="V94" s="23">
        <f t="shared" si="29"/>
        <v>173849</v>
      </c>
    </row>
    <row r="95" spans="1:22" x14ac:dyDescent="0.2">
      <c r="A95" t="str">
        <f t="shared" si="37"/>
        <v>Grade 9</v>
      </c>
      <c r="B95" s="12" t="str">
        <f t="shared" si="39"/>
        <v>Zone 2</v>
      </c>
      <c r="C95" s="12" t="str">
        <f t="shared" si="36"/>
        <v>Grade 9 Zone 2 SP 11</v>
      </c>
      <c r="F95" s="22"/>
      <c r="G95" s="2">
        <v>11</v>
      </c>
      <c r="H95" s="42">
        <v>89850</v>
      </c>
      <c r="I95" s="42">
        <v>13028</v>
      </c>
      <c r="J95" s="43">
        <v>11141</v>
      </c>
      <c r="K95" s="42">
        <v>114019</v>
      </c>
      <c r="M95" s="20">
        <f t="shared" si="23"/>
        <v>518.2681818181818</v>
      </c>
      <c r="N95" s="20">
        <f t="shared" si="24"/>
        <v>287.21363636363634</v>
      </c>
      <c r="O95" s="20">
        <f t="shared" si="25"/>
        <v>805.4818181818182</v>
      </c>
      <c r="Q95" s="20">
        <f t="shared" si="26"/>
        <v>69.102424242424249</v>
      </c>
      <c r="R95" s="20">
        <f t="shared" si="27"/>
        <v>38.295151515151517</v>
      </c>
      <c r="S95" s="20">
        <f t="shared" si="28"/>
        <v>107.39757575757577</v>
      </c>
      <c r="U95" s="17">
        <v>63187</v>
      </c>
      <c r="V95" s="23">
        <f t="shared" si="29"/>
        <v>177206</v>
      </c>
    </row>
    <row r="96" spans="1:22" x14ac:dyDescent="0.2">
      <c r="A96" t="str">
        <f t="shared" si="37"/>
        <v>Grade 9</v>
      </c>
      <c r="B96" s="12" t="str">
        <f t="shared" si="39"/>
        <v>Zone 2</v>
      </c>
      <c r="C96" s="12" t="str">
        <f t="shared" si="36"/>
        <v>Grade 9 Zone 2 SP 12</v>
      </c>
      <c r="F96" s="22"/>
      <c r="G96" s="2">
        <v>12</v>
      </c>
      <c r="H96" s="42">
        <v>92545</v>
      </c>
      <c r="I96" s="42">
        <v>13419</v>
      </c>
      <c r="J96" s="43">
        <v>11512</v>
      </c>
      <c r="K96" s="42">
        <v>117476</v>
      </c>
      <c r="M96" s="20">
        <f t="shared" si="23"/>
        <v>533.9818181818182</v>
      </c>
      <c r="N96" s="20">
        <f t="shared" si="24"/>
        <v>287.21363636363634</v>
      </c>
      <c r="O96" s="20">
        <f t="shared" si="25"/>
        <v>821.1954545454546</v>
      </c>
      <c r="Q96" s="20">
        <f t="shared" si="26"/>
        <v>71.197575757575763</v>
      </c>
      <c r="R96" s="20">
        <f t="shared" si="27"/>
        <v>38.295151515151517</v>
      </c>
      <c r="S96" s="20">
        <f t="shared" si="28"/>
        <v>109.49272727272728</v>
      </c>
      <c r="U96" s="17">
        <v>63187</v>
      </c>
      <c r="V96" s="23">
        <f t="shared" si="29"/>
        <v>180663</v>
      </c>
    </row>
    <row r="97" spans="1:22" x14ac:dyDescent="0.2">
      <c r="A97" t="str">
        <f t="shared" si="37"/>
        <v>Grade 9</v>
      </c>
      <c r="B97" s="12" t="str">
        <f t="shared" si="39"/>
        <v>Zone 2</v>
      </c>
      <c r="C97" s="12" t="str">
        <f t="shared" si="36"/>
        <v>Grade 9 Zone 2 SP 13</v>
      </c>
      <c r="F97" s="22"/>
      <c r="G97" s="2">
        <v>13</v>
      </c>
      <c r="H97" s="42">
        <v>95321</v>
      </c>
      <c r="I97" s="42">
        <v>13822</v>
      </c>
      <c r="J97" s="43">
        <v>11896</v>
      </c>
      <c r="K97" s="42">
        <v>121039</v>
      </c>
      <c r="M97" s="20">
        <f t="shared" si="23"/>
        <v>550.17727272727268</v>
      </c>
      <c r="N97" s="20">
        <f t="shared" si="24"/>
        <v>287.21363636363634</v>
      </c>
      <c r="O97" s="20">
        <f t="shared" si="25"/>
        <v>837.39090909090896</v>
      </c>
      <c r="Q97" s="20">
        <f t="shared" si="26"/>
        <v>73.356969696969699</v>
      </c>
      <c r="R97" s="20">
        <f t="shared" si="27"/>
        <v>38.295151515151517</v>
      </c>
      <c r="S97" s="20">
        <f t="shared" si="28"/>
        <v>111.65212121212122</v>
      </c>
      <c r="U97" s="17">
        <v>63187</v>
      </c>
      <c r="V97" s="23">
        <f t="shared" si="29"/>
        <v>184226</v>
      </c>
    </row>
    <row r="98" spans="1:22" x14ac:dyDescent="0.2">
      <c r="A98" t="str">
        <f t="shared" si="37"/>
        <v>Grade 9</v>
      </c>
      <c r="B98" s="12" t="str">
        <f t="shared" si="39"/>
        <v>Zone 2</v>
      </c>
      <c r="C98" s="12" t="str">
        <f t="shared" si="36"/>
        <v>Grade 9 Zone 2 SP 14</v>
      </c>
      <c r="F98" s="22"/>
      <c r="G98" s="2">
        <v>14</v>
      </c>
      <c r="H98" s="42">
        <v>98181</v>
      </c>
      <c r="I98" s="42">
        <v>14236</v>
      </c>
      <c r="J98" s="43">
        <v>12290</v>
      </c>
      <c r="K98" s="42">
        <v>124707</v>
      </c>
      <c r="M98" s="20">
        <f t="shared" si="23"/>
        <v>566.85</v>
      </c>
      <c r="N98" s="20">
        <f t="shared" si="24"/>
        <v>287.21363636363634</v>
      </c>
      <c r="O98" s="20">
        <f t="shared" si="25"/>
        <v>854.06363636363631</v>
      </c>
      <c r="Q98" s="20">
        <f t="shared" si="26"/>
        <v>75.58</v>
      </c>
      <c r="R98" s="20">
        <f t="shared" si="27"/>
        <v>38.295151515151517</v>
      </c>
      <c r="S98" s="20">
        <f t="shared" si="28"/>
        <v>113.87515151515152</v>
      </c>
      <c r="U98" s="17">
        <v>63187</v>
      </c>
      <c r="V98" s="23">
        <f t="shared" si="29"/>
        <v>187894</v>
      </c>
    </row>
    <row r="99" spans="1:22" x14ac:dyDescent="0.2">
      <c r="A99" t="str">
        <f t="shared" si="37"/>
        <v>Grade 9</v>
      </c>
      <c r="B99" s="12" t="str">
        <f t="shared" si="39"/>
        <v>Zone 2</v>
      </c>
      <c r="C99" s="12" t="str">
        <f t="shared" si="36"/>
        <v>Grade 9 Zone 2 SP 15</v>
      </c>
      <c r="F99" s="22"/>
      <c r="G99" s="2">
        <v>15</v>
      </c>
      <c r="H99" s="42">
        <v>101127</v>
      </c>
      <c r="I99" s="42">
        <v>14663</v>
      </c>
      <c r="J99" s="43">
        <v>12696</v>
      </c>
      <c r="K99" s="42">
        <v>128486</v>
      </c>
      <c r="M99" s="20">
        <f t="shared" si="23"/>
        <v>584.0272727272727</v>
      </c>
      <c r="N99" s="20">
        <f t="shared" si="24"/>
        <v>287.21363636363634</v>
      </c>
      <c r="O99" s="20">
        <f t="shared" si="25"/>
        <v>871.2409090909091</v>
      </c>
      <c r="Q99" s="20">
        <f t="shared" si="26"/>
        <v>77.870303030303035</v>
      </c>
      <c r="R99" s="20">
        <f t="shared" si="27"/>
        <v>38.295151515151517</v>
      </c>
      <c r="S99" s="20">
        <f t="shared" si="28"/>
        <v>116.16545454545455</v>
      </c>
      <c r="U99" s="17">
        <v>63187</v>
      </c>
      <c r="V99" s="23">
        <f t="shared" si="29"/>
        <v>191673</v>
      </c>
    </row>
    <row r="100" spans="1:22" x14ac:dyDescent="0.2">
      <c r="A100" t="str">
        <f t="shared" si="37"/>
        <v>Grade 9</v>
      </c>
      <c r="B100" s="12" t="str">
        <f t="shared" si="39"/>
        <v>Zone 2</v>
      </c>
      <c r="C100" s="12" t="str">
        <f t="shared" si="36"/>
        <v>Grade 9 Zone 2 SP 16</v>
      </c>
      <c r="F100" s="22"/>
      <c r="G100" s="2">
        <v>16</v>
      </c>
      <c r="H100" s="42">
        <v>104160</v>
      </c>
      <c r="I100" s="42">
        <v>15103</v>
      </c>
      <c r="J100" s="43">
        <v>13115</v>
      </c>
      <c r="K100" s="42">
        <v>132378</v>
      </c>
      <c r="M100" s="20">
        <f t="shared" si="23"/>
        <v>601.71818181818185</v>
      </c>
      <c r="N100" s="20">
        <f t="shared" si="24"/>
        <v>287.21363636363634</v>
      </c>
      <c r="O100" s="20">
        <f t="shared" si="25"/>
        <v>888.93181818181824</v>
      </c>
      <c r="Q100" s="20">
        <f t="shared" si="26"/>
        <v>80.229090909090914</v>
      </c>
      <c r="R100" s="20">
        <f t="shared" si="27"/>
        <v>38.295151515151517</v>
      </c>
      <c r="S100" s="20">
        <f t="shared" si="28"/>
        <v>118.52424242424243</v>
      </c>
      <c r="U100" s="17">
        <v>63187</v>
      </c>
      <c r="V100" s="23">
        <f t="shared" si="29"/>
        <v>195565</v>
      </c>
    </row>
    <row r="101" spans="1:22" x14ac:dyDescent="0.2">
      <c r="A101" t="str">
        <f t="shared" si="37"/>
        <v>Grade 9</v>
      </c>
      <c r="B101" s="12" t="str">
        <f>IF(F101=0," ",F101)</f>
        <v>Zone 3</v>
      </c>
      <c r="C101" s="12" t="str">
        <f t="shared" si="36"/>
        <v>Grade 9 Zone 3 SP 17</v>
      </c>
      <c r="F101" s="22" t="s">
        <v>59</v>
      </c>
      <c r="G101" s="2">
        <v>17</v>
      </c>
      <c r="H101" s="42">
        <v>107285</v>
      </c>
      <c r="I101" s="42">
        <v>15556</v>
      </c>
      <c r="J101" s="43">
        <v>13546</v>
      </c>
      <c r="K101" s="42">
        <v>136387</v>
      </c>
      <c r="M101" s="20">
        <f t="shared" si="23"/>
        <v>619.94090909090914</v>
      </c>
      <c r="N101" s="20">
        <f t="shared" si="24"/>
        <v>287.21363636363634</v>
      </c>
      <c r="O101" s="20">
        <f t="shared" si="25"/>
        <v>907.15454545454554</v>
      </c>
      <c r="Q101" s="20">
        <f t="shared" si="26"/>
        <v>82.658787878787876</v>
      </c>
      <c r="R101" s="20">
        <f t="shared" si="27"/>
        <v>38.295151515151517</v>
      </c>
      <c r="S101" s="20">
        <f t="shared" si="28"/>
        <v>120.95393939393939</v>
      </c>
      <c r="U101" s="17">
        <v>63187</v>
      </c>
      <c r="V101" s="23">
        <f t="shared" si="29"/>
        <v>199574</v>
      </c>
    </row>
    <row r="102" spans="1:22" x14ac:dyDescent="0.2">
      <c r="A102" t="str">
        <f t="shared" si="37"/>
        <v>Grade 9</v>
      </c>
      <c r="B102" s="12" t="str">
        <f t="shared" ref="B102:B108" si="40">$B$101</f>
        <v>Zone 3</v>
      </c>
      <c r="C102" s="12" t="str">
        <f t="shared" si="36"/>
        <v>Grade 9 Zone 3 SP 18</v>
      </c>
      <c r="F102" s="22"/>
      <c r="G102" s="2">
        <v>18</v>
      </c>
      <c r="H102" s="42">
        <v>110504</v>
      </c>
      <c r="I102" s="42">
        <v>16023</v>
      </c>
      <c r="J102" s="43">
        <v>13990</v>
      </c>
      <c r="K102" s="42">
        <v>140517</v>
      </c>
      <c r="M102" s="20">
        <f t="shared" si="23"/>
        <v>638.7136363636364</v>
      </c>
      <c r="N102" s="20">
        <f t="shared" si="24"/>
        <v>287.21363636363634</v>
      </c>
      <c r="O102" s="20">
        <f t="shared" si="25"/>
        <v>925.92727272727279</v>
      </c>
      <c r="Q102" s="20">
        <f t="shared" si="26"/>
        <v>85.161818181818177</v>
      </c>
      <c r="R102" s="20">
        <f t="shared" si="27"/>
        <v>38.295151515151517</v>
      </c>
      <c r="S102" s="20">
        <f t="shared" si="28"/>
        <v>123.45696969696969</v>
      </c>
      <c r="U102" s="17">
        <v>63187</v>
      </c>
      <c r="V102" s="23">
        <f t="shared" si="29"/>
        <v>203704</v>
      </c>
    </row>
    <row r="103" spans="1:22" x14ac:dyDescent="0.2">
      <c r="A103" t="str">
        <f t="shared" si="37"/>
        <v>Grade 9</v>
      </c>
      <c r="B103" s="12" t="str">
        <f t="shared" si="40"/>
        <v>Zone 3</v>
      </c>
      <c r="C103" s="12" t="str">
        <f t="shared" si="36"/>
        <v>Grade 9 Zone 3 SP 19</v>
      </c>
      <c r="F103" s="22"/>
      <c r="G103" s="2">
        <v>19</v>
      </c>
      <c r="H103" s="42">
        <v>113819</v>
      </c>
      <c r="I103" s="42">
        <v>16504</v>
      </c>
      <c r="J103" s="43">
        <v>14448</v>
      </c>
      <c r="K103" s="42">
        <v>144771</v>
      </c>
      <c r="M103" s="20">
        <f t="shared" si="23"/>
        <v>658.05</v>
      </c>
      <c r="N103" s="20">
        <f t="shared" si="24"/>
        <v>287.21363636363634</v>
      </c>
      <c r="O103" s="20">
        <f t="shared" si="25"/>
        <v>945.26363636363635</v>
      </c>
      <c r="Q103" s="20">
        <f t="shared" si="26"/>
        <v>87.74</v>
      </c>
      <c r="R103" s="20">
        <f t="shared" si="27"/>
        <v>38.295151515151517</v>
      </c>
      <c r="S103" s="20">
        <f t="shared" si="28"/>
        <v>126.03515151515151</v>
      </c>
      <c r="U103" s="17">
        <v>63187</v>
      </c>
      <c r="V103" s="23">
        <f t="shared" si="29"/>
        <v>207958</v>
      </c>
    </row>
    <row r="104" spans="1:22" x14ac:dyDescent="0.2">
      <c r="A104" t="str">
        <f t="shared" si="37"/>
        <v>Grade 9</v>
      </c>
      <c r="B104" s="12" t="str">
        <f t="shared" si="40"/>
        <v>Zone 3</v>
      </c>
      <c r="C104" s="12" t="str">
        <f t="shared" si="36"/>
        <v>Grade 9 Zone 3 SP 20</v>
      </c>
      <c r="F104" s="22"/>
      <c r="G104" s="2">
        <v>20</v>
      </c>
      <c r="H104" s="42">
        <v>117234</v>
      </c>
      <c r="I104" s="42">
        <v>16999</v>
      </c>
      <c r="J104" s="43">
        <v>14919</v>
      </c>
      <c r="K104" s="42">
        <v>149152</v>
      </c>
      <c r="M104" s="20">
        <f t="shared" si="23"/>
        <v>677.9636363636364</v>
      </c>
      <c r="N104" s="20">
        <f t="shared" si="24"/>
        <v>287.21363636363634</v>
      </c>
      <c r="O104" s="20">
        <f t="shared" si="25"/>
        <v>965.17727272727279</v>
      </c>
      <c r="Q104" s="20">
        <f t="shared" si="26"/>
        <v>90.395151515151511</v>
      </c>
      <c r="R104" s="20">
        <f t="shared" si="27"/>
        <v>38.295151515151517</v>
      </c>
      <c r="S104" s="20">
        <f t="shared" si="28"/>
        <v>128.69030303030303</v>
      </c>
      <c r="U104" s="17">
        <v>63187</v>
      </c>
      <c r="V104" s="23">
        <f t="shared" si="29"/>
        <v>212339</v>
      </c>
    </row>
    <row r="105" spans="1:22" x14ac:dyDescent="0.2">
      <c r="A105" t="str">
        <f t="shared" si="37"/>
        <v>Grade 9</v>
      </c>
      <c r="B105" s="12" t="str">
        <f t="shared" si="40"/>
        <v>Zone 3</v>
      </c>
      <c r="C105" s="12" t="str">
        <f t="shared" si="36"/>
        <v>Grade 9 Zone 3 SP 21</v>
      </c>
      <c r="F105" s="22"/>
      <c r="G105" s="2">
        <v>21</v>
      </c>
      <c r="H105" s="42">
        <v>120751</v>
      </c>
      <c r="I105" s="42">
        <v>17509</v>
      </c>
      <c r="J105" s="43">
        <v>15404</v>
      </c>
      <c r="K105" s="42">
        <v>153664</v>
      </c>
      <c r="M105" s="20">
        <f t="shared" si="23"/>
        <v>698.4727272727273</v>
      </c>
      <c r="N105" s="20">
        <f t="shared" si="24"/>
        <v>287.21363636363634</v>
      </c>
      <c r="O105" s="20">
        <f t="shared" si="25"/>
        <v>985.68636363636369</v>
      </c>
      <c r="Q105" s="20">
        <f t="shared" si="26"/>
        <v>93.129696969696965</v>
      </c>
      <c r="R105" s="20">
        <f t="shared" si="27"/>
        <v>38.295151515151517</v>
      </c>
      <c r="S105" s="20">
        <f t="shared" si="28"/>
        <v>131.4248484848485</v>
      </c>
      <c r="U105" s="17">
        <v>63187</v>
      </c>
      <c r="V105" s="23">
        <f t="shared" si="29"/>
        <v>216851</v>
      </c>
    </row>
    <row r="106" spans="1:22" x14ac:dyDescent="0.2">
      <c r="A106" t="str">
        <f t="shared" si="37"/>
        <v>Grade 9</v>
      </c>
      <c r="B106" s="12" t="str">
        <f t="shared" si="40"/>
        <v>Zone 3</v>
      </c>
      <c r="C106" s="12" t="str">
        <f t="shared" si="36"/>
        <v>Grade 9 Zone 3 SP 22</v>
      </c>
      <c r="F106" s="22"/>
      <c r="G106" s="2">
        <v>22</v>
      </c>
      <c r="H106" s="42">
        <v>124374</v>
      </c>
      <c r="I106" s="42">
        <v>18034</v>
      </c>
      <c r="J106" s="43">
        <v>15904</v>
      </c>
      <c r="K106" s="42">
        <v>158312</v>
      </c>
      <c r="M106" s="20">
        <f t="shared" si="23"/>
        <v>719.6</v>
      </c>
      <c r="N106" s="20">
        <f t="shared" si="24"/>
        <v>287.21363636363634</v>
      </c>
      <c r="O106" s="20">
        <f t="shared" si="25"/>
        <v>1006.8136363636363</v>
      </c>
      <c r="Q106" s="20">
        <f t="shared" si="26"/>
        <v>95.946666666666673</v>
      </c>
      <c r="R106" s="20">
        <f t="shared" si="27"/>
        <v>38.295151515151517</v>
      </c>
      <c r="S106" s="20">
        <f t="shared" si="28"/>
        <v>134.24181818181819</v>
      </c>
      <c r="U106" s="17">
        <v>63187</v>
      </c>
      <c r="V106" s="23">
        <f t="shared" si="29"/>
        <v>221499</v>
      </c>
    </row>
    <row r="107" spans="1:22" x14ac:dyDescent="0.2">
      <c r="A107" t="str">
        <f t="shared" si="37"/>
        <v>Grade 9</v>
      </c>
      <c r="B107" s="12" t="str">
        <f t="shared" si="40"/>
        <v>Zone 3</v>
      </c>
      <c r="C107" s="12" t="str">
        <f t="shared" si="36"/>
        <v>Grade 9 Zone 3 SP 23</v>
      </c>
      <c r="F107" s="22"/>
      <c r="G107" s="2">
        <v>23</v>
      </c>
      <c r="H107" s="42">
        <v>128105</v>
      </c>
      <c r="I107" s="42">
        <v>18575</v>
      </c>
      <c r="J107" s="43">
        <v>16418</v>
      </c>
      <c r="K107" s="42">
        <v>163098</v>
      </c>
      <c r="M107" s="20">
        <f t="shared" si="23"/>
        <v>741.35454545454547</v>
      </c>
      <c r="N107" s="20">
        <f t="shared" si="24"/>
        <v>287.21363636363634</v>
      </c>
      <c r="O107" s="20">
        <f t="shared" si="25"/>
        <v>1028.5681818181818</v>
      </c>
      <c r="Q107" s="20">
        <f t="shared" si="26"/>
        <v>98.847272727272724</v>
      </c>
      <c r="R107" s="20">
        <f t="shared" si="27"/>
        <v>38.295151515151517</v>
      </c>
      <c r="S107" s="20">
        <f t="shared" si="28"/>
        <v>137.14242424242423</v>
      </c>
      <c r="U107" s="17">
        <v>63187</v>
      </c>
      <c r="V107" s="23">
        <f t="shared" si="29"/>
        <v>226285</v>
      </c>
    </row>
    <row r="108" spans="1:22" x14ac:dyDescent="0.2">
      <c r="A108" t="str">
        <f t="shared" si="37"/>
        <v>Grade 9</v>
      </c>
      <c r="B108" s="12" t="str">
        <f t="shared" si="40"/>
        <v>Zone 3</v>
      </c>
      <c r="C108" s="12" t="str">
        <f t="shared" si="36"/>
        <v>Grade 9 Zone 3 SP 24</v>
      </c>
      <c r="F108" s="22"/>
      <c r="G108" s="2">
        <v>24</v>
      </c>
      <c r="H108" s="42">
        <v>131947</v>
      </c>
      <c r="I108" s="42">
        <v>19132</v>
      </c>
      <c r="J108" s="43">
        <v>16949</v>
      </c>
      <c r="K108" s="42">
        <v>168028</v>
      </c>
      <c r="M108" s="20">
        <f t="shared" si="23"/>
        <v>763.76363636363635</v>
      </c>
      <c r="N108" s="20">
        <f t="shared" si="24"/>
        <v>287.21363636363634</v>
      </c>
      <c r="O108" s="20">
        <f t="shared" si="25"/>
        <v>1050.9772727272727</v>
      </c>
      <c r="Q108" s="20">
        <f t="shared" si="26"/>
        <v>101.83515151515151</v>
      </c>
      <c r="R108" s="20">
        <f t="shared" si="27"/>
        <v>38.295151515151517</v>
      </c>
      <c r="S108" s="20">
        <f t="shared" si="28"/>
        <v>140.13030303030303</v>
      </c>
      <c r="U108" s="17">
        <v>63187</v>
      </c>
      <c r="V108" s="23">
        <f t="shared" si="29"/>
        <v>231215</v>
      </c>
    </row>
    <row r="109" spans="1:22" x14ac:dyDescent="0.2">
      <c r="G109" s="2"/>
      <c r="H109" s="42"/>
      <c r="I109" s="42"/>
      <c r="J109" s="43"/>
      <c r="K109" s="42"/>
      <c r="M109" s="20"/>
      <c r="N109" s="20"/>
      <c r="O109" s="20"/>
      <c r="Q109" s="20"/>
      <c r="R109" s="20"/>
      <c r="S109" s="20"/>
      <c r="U109" s="17"/>
      <c r="V109" s="23"/>
    </row>
    <row r="110" spans="1:22" x14ac:dyDescent="0.2">
      <c r="A110" s="12" t="str">
        <f>E110</f>
        <v>Professorial</v>
      </c>
      <c r="B110" s="12" t="str">
        <f>IF(F110=0," ",F110)</f>
        <v>Zone 1</v>
      </c>
      <c r="C110" s="12" t="str">
        <f t="shared" ref="C110:C126" si="41">CONCATENATE(A110," ",B110," SP ",G110)</f>
        <v>Professorial Zone 1 SP 1</v>
      </c>
      <c r="E110" s="1" t="s">
        <v>60</v>
      </c>
      <c r="F110" s="22" t="s">
        <v>57</v>
      </c>
      <c r="G110" s="2">
        <v>1</v>
      </c>
      <c r="H110" s="42">
        <v>66857</v>
      </c>
      <c r="I110" s="42">
        <v>9694</v>
      </c>
      <c r="J110" s="43">
        <v>7970</v>
      </c>
      <c r="K110" s="42">
        <v>84521</v>
      </c>
      <c r="M110" s="20">
        <f t="shared" si="23"/>
        <v>384.18636363636364</v>
      </c>
      <c r="N110" s="20">
        <f t="shared" si="24"/>
        <v>287.21363636363634</v>
      </c>
      <c r="O110" s="20">
        <f t="shared" si="25"/>
        <v>671.4</v>
      </c>
      <c r="Q110" s="20">
        <f t="shared" si="26"/>
        <v>51.224848484848486</v>
      </c>
      <c r="R110" s="20">
        <f t="shared" si="27"/>
        <v>38.295151515151517</v>
      </c>
      <c r="S110" s="20">
        <f t="shared" si="28"/>
        <v>89.52000000000001</v>
      </c>
      <c r="U110" s="17">
        <v>63187</v>
      </c>
      <c r="V110" s="23">
        <f t="shared" si="29"/>
        <v>147708</v>
      </c>
    </row>
    <row r="111" spans="1:22" x14ac:dyDescent="0.2">
      <c r="A111" t="str">
        <f t="shared" ref="A111:A128" si="42">$A$110</f>
        <v>Professorial</v>
      </c>
      <c r="B111" t="str">
        <f>$B$110</f>
        <v>Zone 1</v>
      </c>
      <c r="C111" s="12" t="str">
        <f t="shared" si="41"/>
        <v>Professorial Zone 1 SP 2</v>
      </c>
      <c r="G111" s="2">
        <v>2</v>
      </c>
      <c r="H111" s="42">
        <v>68857</v>
      </c>
      <c r="I111" s="42">
        <v>9984</v>
      </c>
      <c r="J111" s="43">
        <v>8246</v>
      </c>
      <c r="K111" s="42">
        <v>87087</v>
      </c>
      <c r="M111" s="20">
        <f t="shared" si="23"/>
        <v>395.85</v>
      </c>
      <c r="N111" s="20">
        <f t="shared" si="24"/>
        <v>287.21363636363634</v>
      </c>
      <c r="O111" s="20">
        <f t="shared" si="25"/>
        <v>683.06363636363631</v>
      </c>
      <c r="Q111" s="20">
        <f t="shared" si="26"/>
        <v>52.78</v>
      </c>
      <c r="R111" s="20">
        <f t="shared" si="27"/>
        <v>38.295151515151517</v>
      </c>
      <c r="S111" s="20">
        <f t="shared" si="28"/>
        <v>91.075151515151518</v>
      </c>
      <c r="U111" s="17">
        <v>63187</v>
      </c>
      <c r="V111" s="23">
        <f t="shared" si="29"/>
        <v>150274</v>
      </c>
    </row>
    <row r="112" spans="1:22" x14ac:dyDescent="0.2">
      <c r="A112" t="str">
        <f t="shared" si="42"/>
        <v>Professorial</v>
      </c>
      <c r="B112" t="str">
        <f>$B$110</f>
        <v>Zone 1</v>
      </c>
      <c r="C112" s="12" t="str">
        <f t="shared" si="41"/>
        <v>Professorial Zone 1 SP 3</v>
      </c>
      <c r="G112" s="2">
        <v>3</v>
      </c>
      <c r="H112" s="42">
        <v>70917</v>
      </c>
      <c r="I112" s="42">
        <v>10283</v>
      </c>
      <c r="J112" s="43">
        <v>8531</v>
      </c>
      <c r="K112" s="42">
        <v>89731</v>
      </c>
      <c r="M112" s="20">
        <f t="shared" ref="M112:M126" si="43">K112/220</f>
        <v>407.86818181818182</v>
      </c>
      <c r="N112" s="20">
        <f t="shared" ref="N112:N126" si="44">U112/220</f>
        <v>287.21363636363634</v>
      </c>
      <c r="O112" s="20">
        <f t="shared" ref="O112:O126" si="45">M112+N112</f>
        <v>695.08181818181811</v>
      </c>
      <c r="Q112" s="20">
        <f t="shared" ref="Q112:Q126" si="46">K112/1650</f>
        <v>54.382424242424243</v>
      </c>
      <c r="R112" s="20">
        <f t="shared" ref="R112:R126" si="47">U112/1650</f>
        <v>38.295151515151517</v>
      </c>
      <c r="S112" s="20">
        <f t="shared" ref="S112:S126" si="48">Q112+R112</f>
        <v>92.677575757575767</v>
      </c>
      <c r="U112" s="17">
        <v>63187</v>
      </c>
      <c r="V112" s="23">
        <f t="shared" ref="V112:V126" si="49">K112+U112</f>
        <v>152918</v>
      </c>
    </row>
    <row r="113" spans="1:22" x14ac:dyDescent="0.2">
      <c r="A113" t="str">
        <f t="shared" si="42"/>
        <v>Professorial</v>
      </c>
      <c r="B113" t="str">
        <f>$B$110</f>
        <v>Zone 1</v>
      </c>
      <c r="C113" s="12" t="str">
        <f t="shared" si="41"/>
        <v>Professorial Zone 1 SP 4</v>
      </c>
      <c r="G113" s="2">
        <v>4</v>
      </c>
      <c r="H113" s="42">
        <v>73039</v>
      </c>
      <c r="I113" s="42">
        <v>10591</v>
      </c>
      <c r="J113" s="43">
        <v>8824</v>
      </c>
      <c r="K113" s="42">
        <v>92454</v>
      </c>
      <c r="M113" s="20">
        <f t="shared" si="43"/>
        <v>420.24545454545455</v>
      </c>
      <c r="N113" s="20">
        <f t="shared" si="44"/>
        <v>287.21363636363634</v>
      </c>
      <c r="O113" s="20">
        <f t="shared" si="45"/>
        <v>707.45909090909095</v>
      </c>
      <c r="Q113" s="20">
        <f t="shared" si="46"/>
        <v>56.032727272727271</v>
      </c>
      <c r="R113" s="20">
        <f t="shared" si="47"/>
        <v>38.295151515151517</v>
      </c>
      <c r="S113" s="20">
        <f t="shared" si="48"/>
        <v>94.327878787878788</v>
      </c>
      <c r="U113" s="17">
        <v>63187</v>
      </c>
      <c r="V113" s="23">
        <f t="shared" si="49"/>
        <v>155641</v>
      </c>
    </row>
    <row r="114" spans="1:22" x14ac:dyDescent="0.2">
      <c r="A114" t="str">
        <f t="shared" si="42"/>
        <v>Professorial</v>
      </c>
      <c r="B114" s="12" t="str">
        <f>IF(F114=0," ",F114)</f>
        <v>Zone 2</v>
      </c>
      <c r="C114" s="12" t="str">
        <f t="shared" si="41"/>
        <v>Professorial Zone 2 SP 5</v>
      </c>
      <c r="F114" s="22" t="s">
        <v>58</v>
      </c>
      <c r="G114" s="2">
        <v>5</v>
      </c>
      <c r="H114" s="42">
        <v>74351</v>
      </c>
      <c r="I114" s="42">
        <v>10781</v>
      </c>
      <c r="J114" s="43">
        <v>9126</v>
      </c>
      <c r="K114" s="42">
        <v>94258</v>
      </c>
      <c r="M114" s="20">
        <f t="shared" si="43"/>
        <v>428.44545454545454</v>
      </c>
      <c r="N114" s="20">
        <f t="shared" si="44"/>
        <v>287.21363636363634</v>
      </c>
      <c r="O114" s="20">
        <f t="shared" si="45"/>
        <v>715.65909090909088</v>
      </c>
      <c r="Q114" s="20">
        <f t="shared" si="46"/>
        <v>57.126060606060605</v>
      </c>
      <c r="R114" s="20">
        <f t="shared" si="47"/>
        <v>38.295151515151517</v>
      </c>
      <c r="S114" s="20">
        <f t="shared" si="48"/>
        <v>95.421212121212122</v>
      </c>
      <c r="U114" s="17">
        <v>63187</v>
      </c>
      <c r="V114" s="23">
        <f t="shared" si="49"/>
        <v>157445</v>
      </c>
    </row>
    <row r="115" spans="1:22" x14ac:dyDescent="0.2">
      <c r="A115" t="str">
        <f t="shared" si="42"/>
        <v>Professorial</v>
      </c>
      <c r="B115" t="str">
        <f>$B$114</f>
        <v>Zone 2</v>
      </c>
      <c r="C115" s="12" t="str">
        <f t="shared" si="41"/>
        <v>Professorial Zone 2 SP 6</v>
      </c>
      <c r="G115" s="2">
        <v>6</v>
      </c>
      <c r="H115" s="42">
        <v>76509</v>
      </c>
      <c r="I115" s="42">
        <v>11094</v>
      </c>
      <c r="J115" s="43">
        <v>9437</v>
      </c>
      <c r="K115" s="42">
        <v>97040</v>
      </c>
      <c r="M115" s="20">
        <f t="shared" si="43"/>
        <v>441.09090909090907</v>
      </c>
      <c r="N115" s="20">
        <f t="shared" si="44"/>
        <v>287.21363636363634</v>
      </c>
      <c r="O115" s="20">
        <f t="shared" si="45"/>
        <v>728.3045454545454</v>
      </c>
      <c r="Q115" s="20">
        <f t="shared" si="46"/>
        <v>58.812121212121212</v>
      </c>
      <c r="R115" s="20">
        <f t="shared" si="47"/>
        <v>38.295151515151517</v>
      </c>
      <c r="S115" s="20">
        <f t="shared" si="48"/>
        <v>97.107272727272729</v>
      </c>
      <c r="U115" s="17">
        <v>63187</v>
      </c>
      <c r="V115" s="23">
        <f t="shared" si="49"/>
        <v>160227</v>
      </c>
    </row>
    <row r="116" spans="1:22" x14ac:dyDescent="0.2">
      <c r="A116" t="str">
        <f t="shared" si="42"/>
        <v>Professorial</v>
      </c>
      <c r="B116" t="str">
        <f>$B$114</f>
        <v>Zone 2</v>
      </c>
      <c r="C116" s="12" t="str">
        <f t="shared" si="41"/>
        <v>Professorial Zone 2 SP 7</v>
      </c>
      <c r="G116" s="2">
        <v>7</v>
      </c>
      <c r="H116" s="42">
        <v>78670</v>
      </c>
      <c r="I116" s="42">
        <v>11407</v>
      </c>
      <c r="J116" s="43">
        <v>9758</v>
      </c>
      <c r="K116" s="42">
        <v>99835</v>
      </c>
      <c r="M116" s="20">
        <f t="shared" si="43"/>
        <v>453.79545454545456</v>
      </c>
      <c r="N116" s="20">
        <f t="shared" si="44"/>
        <v>287.21363636363634</v>
      </c>
      <c r="O116" s="20">
        <f t="shared" si="45"/>
        <v>741.0090909090909</v>
      </c>
      <c r="Q116" s="20">
        <f t="shared" si="46"/>
        <v>60.506060606060608</v>
      </c>
      <c r="R116" s="20">
        <f t="shared" si="47"/>
        <v>38.295151515151517</v>
      </c>
      <c r="S116" s="20">
        <f t="shared" si="48"/>
        <v>98.801212121212131</v>
      </c>
      <c r="U116" s="17">
        <v>63187</v>
      </c>
      <c r="V116" s="23">
        <f t="shared" si="49"/>
        <v>163022</v>
      </c>
    </row>
    <row r="117" spans="1:22" x14ac:dyDescent="0.2">
      <c r="A117" t="str">
        <f t="shared" si="42"/>
        <v>Professorial</v>
      </c>
      <c r="B117" t="str">
        <f>$B$114</f>
        <v>Zone 2</v>
      </c>
      <c r="C117" s="12" t="str">
        <f t="shared" si="41"/>
        <v>Professorial Zone 2 SP 8</v>
      </c>
      <c r="G117" s="2">
        <v>8</v>
      </c>
      <c r="H117" s="42">
        <v>80831</v>
      </c>
      <c r="I117" s="42">
        <v>11720</v>
      </c>
      <c r="J117" s="43">
        <v>10089</v>
      </c>
      <c r="K117" s="42">
        <v>102640</v>
      </c>
      <c r="M117" s="20">
        <f t="shared" si="43"/>
        <v>466.54545454545456</v>
      </c>
      <c r="N117" s="20">
        <f t="shared" si="44"/>
        <v>287.21363636363634</v>
      </c>
      <c r="O117" s="20">
        <f t="shared" si="45"/>
        <v>753.7590909090909</v>
      </c>
      <c r="Q117" s="20">
        <f t="shared" si="46"/>
        <v>62.206060606060603</v>
      </c>
      <c r="R117" s="20">
        <f t="shared" si="47"/>
        <v>38.295151515151517</v>
      </c>
      <c r="S117" s="20">
        <f t="shared" si="48"/>
        <v>100.50121212121212</v>
      </c>
      <c r="U117" s="17">
        <v>63187</v>
      </c>
      <c r="V117" s="23">
        <f t="shared" si="49"/>
        <v>165827</v>
      </c>
    </row>
    <row r="118" spans="1:22" x14ac:dyDescent="0.2">
      <c r="A118" t="str">
        <f t="shared" si="42"/>
        <v>Professorial</v>
      </c>
      <c r="B118" t="str">
        <f>$B$114</f>
        <v>Zone 2</v>
      </c>
      <c r="C118" s="12" t="str">
        <f t="shared" si="41"/>
        <v>Professorial Zone 2 SP 9</v>
      </c>
      <c r="G118" s="2">
        <v>9</v>
      </c>
      <c r="H118" s="42">
        <v>82992</v>
      </c>
      <c r="I118" s="42">
        <v>12034</v>
      </c>
      <c r="J118" s="43">
        <v>10429</v>
      </c>
      <c r="K118" s="42">
        <v>105455</v>
      </c>
      <c r="M118" s="20">
        <f t="shared" si="43"/>
        <v>479.34090909090907</v>
      </c>
      <c r="N118" s="20">
        <f t="shared" si="44"/>
        <v>287.21363636363634</v>
      </c>
      <c r="O118" s="20">
        <f t="shared" si="45"/>
        <v>766.5545454545454</v>
      </c>
      <c r="Q118" s="20">
        <f t="shared" si="46"/>
        <v>63.912121212121214</v>
      </c>
      <c r="R118" s="20">
        <f t="shared" si="47"/>
        <v>38.295151515151517</v>
      </c>
      <c r="S118" s="20">
        <f t="shared" si="48"/>
        <v>102.20727272727274</v>
      </c>
      <c r="U118" s="17">
        <v>63187</v>
      </c>
      <c r="V118" s="23">
        <f t="shared" si="49"/>
        <v>168642</v>
      </c>
    </row>
    <row r="119" spans="1:22" x14ac:dyDescent="0.2">
      <c r="A119" t="str">
        <f t="shared" si="42"/>
        <v>Professorial</v>
      </c>
      <c r="B119" t="str">
        <f>$B$114</f>
        <v>Zone 2</v>
      </c>
      <c r="C119" s="12" t="str">
        <f t="shared" si="41"/>
        <v>Professorial Zone 2 SP 10</v>
      </c>
      <c r="G119" s="2">
        <v>10</v>
      </c>
      <c r="H119" s="42">
        <v>85153</v>
      </c>
      <c r="I119" s="42">
        <v>12347</v>
      </c>
      <c r="J119" s="43">
        <v>10780</v>
      </c>
      <c r="K119" s="42">
        <v>108280</v>
      </c>
      <c r="M119" s="20">
        <f t="shared" si="43"/>
        <v>492.18181818181819</v>
      </c>
      <c r="N119" s="20">
        <f t="shared" si="44"/>
        <v>287.21363636363634</v>
      </c>
      <c r="O119" s="20">
        <f t="shared" si="45"/>
        <v>779.39545454545453</v>
      </c>
      <c r="Q119" s="20">
        <f t="shared" si="46"/>
        <v>65.624242424242425</v>
      </c>
      <c r="R119" s="20">
        <f t="shared" si="47"/>
        <v>38.295151515151517</v>
      </c>
      <c r="S119" s="20">
        <f t="shared" si="48"/>
        <v>103.91939393939394</v>
      </c>
      <c r="U119" s="17">
        <v>63187</v>
      </c>
      <c r="V119" s="23">
        <f t="shared" si="49"/>
        <v>171467</v>
      </c>
    </row>
    <row r="120" spans="1:22" x14ac:dyDescent="0.2">
      <c r="A120" t="str">
        <f t="shared" si="42"/>
        <v>Professorial</v>
      </c>
      <c r="B120" s="12" t="str">
        <f>IF(F120=0," ",F120)</f>
        <v>Zone 3</v>
      </c>
      <c r="C120" s="12" t="str">
        <f t="shared" si="41"/>
        <v>Professorial Zone 3 SP 11</v>
      </c>
      <c r="F120" s="22" t="s">
        <v>59</v>
      </c>
      <c r="G120" s="2">
        <v>11</v>
      </c>
      <c r="H120" s="42">
        <v>87313</v>
      </c>
      <c r="I120" s="42">
        <v>12660</v>
      </c>
      <c r="J120" s="43">
        <v>11141</v>
      </c>
      <c r="K120" s="42">
        <v>111114</v>
      </c>
      <c r="M120" s="20">
        <f t="shared" si="43"/>
        <v>505.06363636363636</v>
      </c>
      <c r="N120" s="20">
        <f t="shared" si="44"/>
        <v>287.21363636363634</v>
      </c>
      <c r="O120" s="20">
        <f t="shared" si="45"/>
        <v>792.2772727272727</v>
      </c>
      <c r="Q120" s="20">
        <f t="shared" si="46"/>
        <v>67.341818181818184</v>
      </c>
      <c r="R120" s="20">
        <f t="shared" si="47"/>
        <v>38.295151515151517</v>
      </c>
      <c r="S120" s="20">
        <f t="shared" si="48"/>
        <v>105.6369696969697</v>
      </c>
      <c r="U120" s="17">
        <v>63187</v>
      </c>
      <c r="V120" s="23">
        <f t="shared" si="49"/>
        <v>174301</v>
      </c>
    </row>
    <row r="121" spans="1:22" x14ac:dyDescent="0.2">
      <c r="A121" t="str">
        <f t="shared" si="42"/>
        <v>Professorial</v>
      </c>
      <c r="B121" s="12" t="str">
        <f>$B$120</f>
        <v>Zone 3</v>
      </c>
      <c r="C121" s="12" t="str">
        <f t="shared" si="41"/>
        <v>Professorial Zone 3 SP 12</v>
      </c>
      <c r="G121" s="2">
        <v>12</v>
      </c>
      <c r="H121" s="42">
        <v>89472</v>
      </c>
      <c r="I121" s="42">
        <v>12973</v>
      </c>
      <c r="J121" s="43">
        <v>11512</v>
      </c>
      <c r="K121" s="42">
        <v>113957</v>
      </c>
      <c r="M121" s="20">
        <f t="shared" si="43"/>
        <v>517.98636363636365</v>
      </c>
      <c r="N121" s="20">
        <f t="shared" si="44"/>
        <v>287.21363636363634</v>
      </c>
      <c r="O121" s="20">
        <f t="shared" si="45"/>
        <v>805.2</v>
      </c>
      <c r="Q121" s="20">
        <f t="shared" si="46"/>
        <v>69.064848484848483</v>
      </c>
      <c r="R121" s="20">
        <f t="shared" si="47"/>
        <v>38.295151515151517</v>
      </c>
      <c r="S121" s="20">
        <f t="shared" si="48"/>
        <v>107.36</v>
      </c>
      <c r="U121" s="17">
        <v>63187</v>
      </c>
      <c r="V121" s="23">
        <f t="shared" si="49"/>
        <v>177144</v>
      </c>
    </row>
    <row r="122" spans="1:22" x14ac:dyDescent="0.2">
      <c r="A122" t="str">
        <f t="shared" si="42"/>
        <v>Professorial</v>
      </c>
      <c r="B122" s="12" t="str">
        <f>$B$120</f>
        <v>Zone 3</v>
      </c>
      <c r="C122" s="12" t="str">
        <f t="shared" si="41"/>
        <v>Professorial Zone 3 SP 13</v>
      </c>
      <c r="G122" s="2">
        <v>13</v>
      </c>
      <c r="H122" s="42">
        <v>91632</v>
      </c>
      <c r="I122" s="42">
        <v>13287</v>
      </c>
      <c r="J122" s="43">
        <v>11896</v>
      </c>
      <c r="K122" s="42">
        <v>116815</v>
      </c>
      <c r="M122" s="20">
        <f t="shared" si="43"/>
        <v>530.97727272727275</v>
      </c>
      <c r="N122" s="20">
        <f t="shared" si="44"/>
        <v>287.21363636363634</v>
      </c>
      <c r="O122" s="20">
        <f t="shared" si="45"/>
        <v>818.19090909090914</v>
      </c>
      <c r="Q122" s="20">
        <f t="shared" si="46"/>
        <v>70.796969696969697</v>
      </c>
      <c r="R122" s="20">
        <f t="shared" si="47"/>
        <v>38.295151515151517</v>
      </c>
      <c r="S122" s="20">
        <f t="shared" si="48"/>
        <v>109.09212121212121</v>
      </c>
      <c r="U122" s="17">
        <v>63187</v>
      </c>
      <c r="V122" s="23">
        <f t="shared" si="49"/>
        <v>180002</v>
      </c>
    </row>
    <row r="123" spans="1:22" x14ac:dyDescent="0.2">
      <c r="A123" t="str">
        <f t="shared" si="42"/>
        <v>Professorial</v>
      </c>
      <c r="B123" s="12" t="str">
        <f>$B$120</f>
        <v>Zone 3</v>
      </c>
      <c r="C123" s="12" t="str">
        <f t="shared" si="41"/>
        <v>Professorial Zone 3 SP 14</v>
      </c>
      <c r="G123" s="2">
        <v>14</v>
      </c>
      <c r="H123" s="42">
        <v>93793</v>
      </c>
      <c r="I123" s="42">
        <v>13600</v>
      </c>
      <c r="J123" s="43">
        <v>12290</v>
      </c>
      <c r="K123" s="42">
        <v>119683</v>
      </c>
      <c r="M123" s="20">
        <f t="shared" si="43"/>
        <v>544.01363636363635</v>
      </c>
      <c r="N123" s="20">
        <f t="shared" si="44"/>
        <v>287.21363636363634</v>
      </c>
      <c r="O123" s="20">
        <f t="shared" si="45"/>
        <v>831.22727272727275</v>
      </c>
      <c r="Q123" s="20">
        <f t="shared" si="46"/>
        <v>72.535151515151512</v>
      </c>
      <c r="R123" s="20">
        <f t="shared" si="47"/>
        <v>38.295151515151517</v>
      </c>
      <c r="S123" s="20">
        <f t="shared" si="48"/>
        <v>110.83030303030303</v>
      </c>
      <c r="U123" s="17">
        <v>63187</v>
      </c>
      <c r="V123" s="23">
        <f t="shared" si="49"/>
        <v>182870</v>
      </c>
    </row>
    <row r="124" spans="1:22" x14ac:dyDescent="0.2">
      <c r="A124" t="str">
        <f t="shared" si="42"/>
        <v>Professorial</v>
      </c>
      <c r="B124" s="12" t="str">
        <f>$B$120</f>
        <v>Zone 3</v>
      </c>
      <c r="C124" s="12" t="str">
        <f t="shared" si="41"/>
        <v>Professorial Zone 3 SP 15</v>
      </c>
      <c r="G124" s="2">
        <v>15</v>
      </c>
      <c r="H124" s="42">
        <v>95954</v>
      </c>
      <c r="I124" s="42">
        <v>13913</v>
      </c>
      <c r="J124" s="43">
        <v>12696</v>
      </c>
      <c r="K124" s="42">
        <v>122563</v>
      </c>
      <c r="M124" s="20">
        <f t="shared" si="43"/>
        <v>557.10454545454547</v>
      </c>
      <c r="N124" s="20">
        <f t="shared" si="44"/>
        <v>287.21363636363634</v>
      </c>
      <c r="O124" s="20">
        <f t="shared" si="45"/>
        <v>844.31818181818176</v>
      </c>
      <c r="Q124" s="20">
        <f t="shared" si="46"/>
        <v>74.280606060606061</v>
      </c>
      <c r="R124" s="20">
        <f t="shared" si="47"/>
        <v>38.295151515151517</v>
      </c>
      <c r="S124" s="20">
        <f t="shared" si="48"/>
        <v>112.57575757575758</v>
      </c>
      <c r="U124" s="17">
        <v>63187</v>
      </c>
      <c r="V124" s="23">
        <f t="shared" si="49"/>
        <v>185750</v>
      </c>
    </row>
    <row r="125" spans="1:22" x14ac:dyDescent="0.2">
      <c r="A125" t="str">
        <f t="shared" si="42"/>
        <v>Professorial</v>
      </c>
      <c r="B125" s="12" t="str">
        <f>$B$120</f>
        <v>Zone 3</v>
      </c>
      <c r="C125" s="12" t="str">
        <f t="shared" si="41"/>
        <v>Professorial Zone 3 SP 16</v>
      </c>
      <c r="G125" s="2">
        <v>16</v>
      </c>
      <c r="H125" s="42">
        <v>98112</v>
      </c>
      <c r="I125" s="42">
        <v>14226</v>
      </c>
      <c r="J125" s="43">
        <v>13115</v>
      </c>
      <c r="K125" s="42">
        <v>125453</v>
      </c>
      <c r="M125" s="20">
        <f t="shared" si="43"/>
        <v>570.2409090909091</v>
      </c>
      <c r="N125" s="20">
        <f t="shared" si="44"/>
        <v>287.21363636363634</v>
      </c>
      <c r="O125" s="20">
        <f t="shared" si="45"/>
        <v>857.4545454545455</v>
      </c>
      <c r="Q125" s="20">
        <f t="shared" si="46"/>
        <v>76.032121212121211</v>
      </c>
      <c r="R125" s="20">
        <f t="shared" si="47"/>
        <v>38.295151515151517</v>
      </c>
      <c r="S125" s="20">
        <f t="shared" si="48"/>
        <v>114.32727272727273</v>
      </c>
      <c r="U125" s="17">
        <v>63187</v>
      </c>
      <c r="V125" s="23">
        <f t="shared" si="49"/>
        <v>188640</v>
      </c>
    </row>
    <row r="126" spans="1:22" x14ac:dyDescent="0.2">
      <c r="A126" t="str">
        <f t="shared" si="42"/>
        <v>Professorial</v>
      </c>
      <c r="B126" s="12" t="str">
        <f>IF(F126=0," ",F126)</f>
        <v>Zone 4</v>
      </c>
      <c r="C126" s="12" t="str">
        <f t="shared" si="41"/>
        <v>Professorial Zone 4 SP 17 (min)</v>
      </c>
      <c r="F126" s="22" t="s">
        <v>61</v>
      </c>
      <c r="G126" s="13" t="s">
        <v>62</v>
      </c>
      <c r="H126" s="42">
        <v>100273</v>
      </c>
      <c r="I126" s="42">
        <v>14540</v>
      </c>
      <c r="J126" s="43">
        <v>13546</v>
      </c>
      <c r="K126" s="42">
        <v>128359</v>
      </c>
      <c r="M126" s="20">
        <f t="shared" si="43"/>
        <v>583.45000000000005</v>
      </c>
      <c r="N126" s="20">
        <f t="shared" si="44"/>
        <v>287.21363636363634</v>
      </c>
      <c r="O126" s="20">
        <f t="shared" si="45"/>
        <v>870.66363636363644</v>
      </c>
      <c r="Q126" s="20">
        <f t="shared" si="46"/>
        <v>77.793333333333337</v>
      </c>
      <c r="R126" s="20">
        <f t="shared" si="47"/>
        <v>38.295151515151517</v>
      </c>
      <c r="S126" s="20">
        <f t="shared" si="48"/>
        <v>116.08848484848485</v>
      </c>
      <c r="U126" s="17">
        <v>63187</v>
      </c>
      <c r="V126" s="23">
        <f t="shared" si="49"/>
        <v>191546</v>
      </c>
    </row>
    <row r="128" spans="1:22" x14ac:dyDescent="0.2">
      <c r="A128" t="str">
        <f t="shared" si="42"/>
        <v>Professorial</v>
      </c>
      <c r="C128" s="12" t="s">
        <v>110</v>
      </c>
      <c r="H128" s="52">
        <f>Calculator!O5</f>
        <v>0</v>
      </c>
      <c r="I128" s="42">
        <f>H128*0.05</f>
        <v>0</v>
      </c>
      <c r="J128" s="43">
        <f>(H128-9100)*0.1308</f>
        <v>-1190.28</v>
      </c>
      <c r="K128" s="42">
        <f>SUM(H128:J128)</f>
        <v>-1190.28</v>
      </c>
    </row>
    <row r="129" spans="3:11" x14ac:dyDescent="0.2">
      <c r="C129" s="12" t="s">
        <v>111</v>
      </c>
      <c r="H129" s="52">
        <f>Calculator!O6</f>
        <v>0</v>
      </c>
      <c r="I129" s="42">
        <f>H129*0.216</f>
        <v>0</v>
      </c>
      <c r="J129" s="43">
        <f t="shared" ref="J129:J130" si="50">(H129-9100)*0.1308</f>
        <v>-1190.28</v>
      </c>
      <c r="K129" s="42">
        <f t="shared" ref="K129:K130" si="51">SUM(H129:J129)</f>
        <v>-1190.28</v>
      </c>
    </row>
    <row r="130" spans="3:11" x14ac:dyDescent="0.2">
      <c r="C130" s="12" t="s">
        <v>112</v>
      </c>
      <c r="H130" s="52">
        <f>Calculator!O7</f>
        <v>0</v>
      </c>
      <c r="I130" s="42">
        <f>H130*0</f>
        <v>0</v>
      </c>
      <c r="J130" s="43">
        <f t="shared" si="50"/>
        <v>-1190.28</v>
      </c>
      <c r="K130" s="42">
        <f t="shared" si="51"/>
        <v>-1190.28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workbookViewId="0">
      <selection activeCell="D9" sqref="D9"/>
    </sheetView>
  </sheetViews>
  <sheetFormatPr defaultRowHeight="12.75" x14ac:dyDescent="0.2"/>
  <sheetData>
    <row r="1" spans="1:8" x14ac:dyDescent="0.2">
      <c r="A1" t="s">
        <v>92</v>
      </c>
      <c r="B1">
        <v>1.0649999999999999</v>
      </c>
    </row>
    <row r="2" spans="1:8" x14ac:dyDescent="0.2">
      <c r="A2" t="s">
        <v>93</v>
      </c>
      <c r="B2" s="26">
        <f>B1*1.045</f>
        <v>1.1129249999999999</v>
      </c>
      <c r="D2" s="26"/>
      <c r="E2" s="26"/>
      <c r="H2" s="26"/>
    </row>
    <row r="3" spans="1:8" x14ac:dyDescent="0.2">
      <c r="A3" t="s">
        <v>94</v>
      </c>
      <c r="B3" s="26">
        <f>B2*1.045</f>
        <v>1.163006625</v>
      </c>
      <c r="D3" s="26"/>
      <c r="E3" s="26"/>
      <c r="H3" s="26"/>
    </row>
    <row r="4" spans="1:8" x14ac:dyDescent="0.2">
      <c r="A4" t="s">
        <v>95</v>
      </c>
      <c r="B4" s="26">
        <f t="shared" ref="B4:B10" si="0">B3*1.035</f>
        <v>1.2037118568749998</v>
      </c>
      <c r="D4" s="26"/>
      <c r="E4" s="26"/>
      <c r="H4" s="26"/>
    </row>
    <row r="5" spans="1:8" x14ac:dyDescent="0.2">
      <c r="A5" t="s">
        <v>96</v>
      </c>
      <c r="B5" s="26">
        <f t="shared" si="0"/>
        <v>1.2458417718656247</v>
      </c>
      <c r="D5" s="26"/>
      <c r="E5" s="26"/>
      <c r="H5" s="26"/>
    </row>
    <row r="6" spans="1:8" x14ac:dyDescent="0.2">
      <c r="A6" t="s">
        <v>97</v>
      </c>
      <c r="B6" s="26">
        <f t="shared" si="0"/>
        <v>1.2894462338809214</v>
      </c>
      <c r="D6" s="26"/>
      <c r="E6" s="26"/>
      <c r="H6" s="26"/>
    </row>
    <row r="7" spans="1:8" x14ac:dyDescent="0.2">
      <c r="A7" t="s">
        <v>98</v>
      </c>
      <c r="B7" s="26">
        <f t="shared" si="0"/>
        <v>1.3345768520667536</v>
      </c>
      <c r="D7" s="26"/>
      <c r="E7" s="26"/>
      <c r="H7" s="26"/>
    </row>
    <row r="8" spans="1:8" x14ac:dyDescent="0.2">
      <c r="A8" t="s">
        <v>99</v>
      </c>
      <c r="B8" s="26">
        <f t="shared" si="0"/>
        <v>1.3812870418890899</v>
      </c>
      <c r="D8" s="26"/>
      <c r="E8" s="26"/>
      <c r="H8" s="26"/>
    </row>
    <row r="9" spans="1:8" x14ac:dyDescent="0.2">
      <c r="A9" t="s">
        <v>100</v>
      </c>
      <c r="B9" s="26">
        <f t="shared" si="0"/>
        <v>1.4296320883552081</v>
      </c>
      <c r="D9" s="26"/>
      <c r="E9" s="26"/>
      <c r="H9" s="26"/>
    </row>
    <row r="10" spans="1:8" x14ac:dyDescent="0.2">
      <c r="A10" t="s">
        <v>101</v>
      </c>
      <c r="B10" s="26">
        <f t="shared" si="0"/>
        <v>1.4796692114476402</v>
      </c>
      <c r="D10" s="26"/>
      <c r="E10" s="26"/>
      <c r="H10" s="26"/>
    </row>
    <row r="11" spans="1:8" x14ac:dyDescent="0.2">
      <c r="A11" s="12"/>
      <c r="D11" s="26"/>
      <c r="E11" s="26"/>
      <c r="H11" s="2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EF38FDF489414F81296740F846B5B8" ma:contentTypeVersion="11" ma:contentTypeDescription="Create a new document." ma:contentTypeScope="" ma:versionID="5767a3bf27d8bcaca19adb302a0b88c1">
  <xsd:schema xmlns:xsd="http://www.w3.org/2001/XMLSchema" xmlns:xs="http://www.w3.org/2001/XMLSchema" xmlns:p="http://schemas.microsoft.com/office/2006/metadata/properties" xmlns:ns3="dd9a6678-7228-4eed-9c47-fbf7b2608bc1" xmlns:ns4="0ed249f1-94ac-471e-97ae-12f8f23d09e2" targetNamespace="http://schemas.microsoft.com/office/2006/metadata/properties" ma:root="true" ma:fieldsID="efaa888324227389738f024bb8cdd236" ns3:_="" ns4:_="">
    <xsd:import namespace="dd9a6678-7228-4eed-9c47-fbf7b2608bc1"/>
    <xsd:import namespace="0ed249f1-94ac-471e-97ae-12f8f23d09e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a6678-7228-4eed-9c47-fbf7b2608b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249f1-94ac-471e-97ae-12f8f23d09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ed249f1-94ac-471e-97ae-12f8f23d09e2" xsi:nil="true"/>
  </documentManagement>
</p:properties>
</file>

<file path=customXml/itemProps1.xml><?xml version="1.0" encoding="utf-8"?>
<ds:datastoreItem xmlns:ds="http://schemas.openxmlformats.org/officeDocument/2006/customXml" ds:itemID="{E0E9B0CB-2986-4339-BE31-40B61F209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BC481E-D29A-4E88-9E03-3721F8EC59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9a6678-7228-4eed-9c47-fbf7b2608bc1"/>
    <ds:schemaRef ds:uri="0ed249f1-94ac-471e-97ae-12f8f23d0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BF8EA7-C66C-4A0B-A170-72ED83965B2C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dd9a6678-7228-4eed-9c47-fbf7b2608bc1"/>
    <ds:schemaRef ds:uri="http://schemas.openxmlformats.org/package/2006/metadata/core-properties"/>
    <ds:schemaRef ds:uri="0ed249f1-94ac-471e-97ae-12f8f23d09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Grade 1 to 5 URPS</vt:lpstr>
      <vt:lpstr>Grade 6 and above USS</vt:lpstr>
      <vt:lpstr>Calculator</vt:lpstr>
      <vt:lpstr>Combined scales</vt:lpstr>
      <vt:lpstr>Inflation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 West</dc:creator>
  <cp:lastModifiedBy>Gillian Edgar</cp:lastModifiedBy>
  <dcterms:created xsi:type="dcterms:W3CDTF">2022-03-30T14:04:46Z</dcterms:created>
  <dcterms:modified xsi:type="dcterms:W3CDTF">2024-04-09T08:57:20Z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0x010100D4EF38FDF489414F81296740F846B5B8</vt:lpwstr>
  </property>
</Properties>
</file>